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joana\Documents\11 INVESTIGACAO\PDOC 2017 2023\18 IMPACTE REHURB\PARA OUTPUTS FINAIS\06 ENTREGA\"/>
    </mc:Choice>
  </mc:AlternateContent>
  <xr:revisionPtr revIDLastSave="0" documentId="13_ncr:1_{C3348BCC-3D1D-4B1A-966A-68700AD6B6A2}" xr6:coauthVersionLast="47" xr6:coauthVersionMax="47" xr10:uidLastSave="{00000000-0000-0000-0000-000000000000}"/>
  <workbookProtection lockStructure="1"/>
  <bookViews>
    <workbookView xWindow="-108" yWindow="-108" windowWidth="23256" windowHeight="12456" tabRatio="630" xr2:uid="{00000000-000D-0000-FFFF-FFFF00000000}"/>
  </bookViews>
  <sheets>
    <sheet name="Rosto" sheetId="8" r:id="rId1"/>
    <sheet name="Avaliação Cultural" sheetId="5" r:id="rId2"/>
    <sheet name="Avaliação Ambiental" sheetId="4" r:id="rId3"/>
    <sheet name="Avaliação Social" sheetId="7" r:id="rId4"/>
    <sheet name="Avaliação 3 Dimensões" sheetId="9" r:id="rId5"/>
    <sheet name="listas" sheetId="2" state="hidden" r:id="rId6"/>
  </sheets>
  <definedNames>
    <definedName name="SN">listas!$B$2:$B$3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9" l="1"/>
  <c r="G25" i="9"/>
  <c r="G30" i="9"/>
  <c r="G31" i="9"/>
  <c r="I37" i="7"/>
  <c r="J37" i="7" s="1"/>
  <c r="G37" i="7"/>
  <c r="H37" i="7" s="1"/>
  <c r="J35" i="7" s="1"/>
  <c r="K37" i="7" s="1"/>
  <c r="I33" i="7"/>
  <c r="J33" i="7" s="1"/>
  <c r="G33" i="7"/>
  <c r="H33" i="7" s="1"/>
  <c r="J31" i="7" s="1"/>
  <c r="K33" i="7" s="1"/>
  <c r="I21" i="7"/>
  <c r="J21" i="7" s="1"/>
  <c r="G21" i="7"/>
  <c r="H21" i="7" s="1"/>
  <c r="J19" i="7" s="1"/>
  <c r="K21" i="7" s="1"/>
  <c r="I63" i="7"/>
  <c r="J63" i="7" s="1"/>
  <c r="G63" i="7"/>
  <c r="H63" i="7" s="1"/>
  <c r="I55" i="7"/>
  <c r="J55" i="7" s="1"/>
  <c r="G55" i="7"/>
  <c r="H55" i="7" s="1"/>
  <c r="J29" i="7" l="1"/>
  <c r="J61" i="7"/>
  <c r="K63" i="7" s="1"/>
  <c r="J53" i="7"/>
  <c r="K55" i="7" s="1"/>
  <c r="I59" i="7" l="1"/>
  <c r="J59" i="7" s="1"/>
  <c r="I25" i="7"/>
  <c r="J25" i="7" s="1"/>
  <c r="G25" i="7"/>
  <c r="H25" i="7" s="1"/>
  <c r="I80" i="7"/>
  <c r="J80" i="7" s="1"/>
  <c r="G80" i="7"/>
  <c r="H80" i="7" s="1"/>
  <c r="I76" i="7"/>
  <c r="J76" i="7" s="1"/>
  <c r="G76" i="7"/>
  <c r="H76" i="7" s="1"/>
  <c r="I72" i="7"/>
  <c r="J72" i="7" s="1"/>
  <c r="G72" i="7"/>
  <c r="H72" i="7" s="1"/>
  <c r="I47" i="7"/>
  <c r="J47" i="7" s="1"/>
  <c r="G47" i="7"/>
  <c r="H47" i="7" s="1"/>
  <c r="I43" i="7"/>
  <c r="J43" i="7" s="1"/>
  <c r="G43" i="7"/>
  <c r="H43" i="7" s="1"/>
  <c r="I15" i="7"/>
  <c r="J15" i="7" s="1"/>
  <c r="G15" i="7"/>
  <c r="H15" i="7" s="1"/>
  <c r="I11" i="7"/>
  <c r="J11" i="7" s="1"/>
  <c r="G11" i="7"/>
  <c r="H11" i="7" s="1"/>
  <c r="I86" i="4"/>
  <c r="J86" i="4" s="1"/>
  <c r="G86" i="4"/>
  <c r="H86" i="4" s="1"/>
  <c r="I112" i="4"/>
  <c r="J112" i="4" s="1"/>
  <c r="G112" i="4"/>
  <c r="H112" i="4" s="1"/>
  <c r="I108" i="4"/>
  <c r="J108" i="4" s="1"/>
  <c r="G108" i="4"/>
  <c r="H108" i="4" s="1"/>
  <c r="I102" i="4"/>
  <c r="J102" i="4" s="1"/>
  <c r="G102" i="4"/>
  <c r="H102" i="4" s="1"/>
  <c r="I98" i="4"/>
  <c r="J98" i="4" s="1"/>
  <c r="G98" i="4"/>
  <c r="H98" i="4" s="1"/>
  <c r="I94" i="4"/>
  <c r="J94" i="4" s="1"/>
  <c r="G94" i="4"/>
  <c r="H94" i="4" s="1"/>
  <c r="I82" i="4"/>
  <c r="J82" i="4" s="1"/>
  <c r="G82" i="4"/>
  <c r="H82" i="4" s="1"/>
  <c r="I78" i="4"/>
  <c r="J78" i="4" s="1"/>
  <c r="G78" i="4"/>
  <c r="H78" i="4" s="1"/>
  <c r="I69" i="4"/>
  <c r="J69" i="4" s="1"/>
  <c r="G69" i="4"/>
  <c r="H69" i="4" s="1"/>
  <c r="I65" i="4"/>
  <c r="J65" i="4" s="1"/>
  <c r="G65" i="4"/>
  <c r="H65" i="4" s="1"/>
  <c r="I57" i="4"/>
  <c r="J57" i="4" s="1"/>
  <c r="G57" i="4"/>
  <c r="H57" i="4" s="1"/>
  <c r="I47" i="4"/>
  <c r="J47" i="4" s="1"/>
  <c r="G47" i="4"/>
  <c r="H47" i="4" s="1"/>
  <c r="I53" i="4"/>
  <c r="J53" i="4" s="1"/>
  <c r="G53" i="4"/>
  <c r="H53" i="4" s="1"/>
  <c r="I43" i="4"/>
  <c r="J43" i="4" s="1"/>
  <c r="G43" i="4"/>
  <c r="H43" i="4" s="1"/>
  <c r="I37" i="4"/>
  <c r="J37" i="4" s="1"/>
  <c r="G37" i="4"/>
  <c r="H37" i="4" s="1"/>
  <c r="I33" i="4"/>
  <c r="J33" i="4" s="1"/>
  <c r="G33" i="4"/>
  <c r="H33" i="4" s="1"/>
  <c r="I25" i="4"/>
  <c r="J25" i="4" s="1"/>
  <c r="J23" i="4" s="1"/>
  <c r="G25" i="4"/>
  <c r="H25" i="4" s="1"/>
  <c r="I21" i="4"/>
  <c r="J21" i="4" s="1"/>
  <c r="G21" i="4"/>
  <c r="H21" i="4" s="1"/>
  <c r="I15" i="4"/>
  <c r="J15" i="4" s="1"/>
  <c r="G15" i="4"/>
  <c r="H15" i="4" s="1"/>
  <c r="I11" i="4"/>
  <c r="J11" i="4" s="1"/>
  <c r="G11" i="4"/>
  <c r="H11" i="4" s="1"/>
  <c r="I108" i="5"/>
  <c r="J108" i="5" s="1"/>
  <c r="G108" i="5"/>
  <c r="H108" i="5" s="1"/>
  <c r="I104" i="5"/>
  <c r="J104" i="5" s="1"/>
  <c r="G104" i="5"/>
  <c r="H104" i="5" s="1"/>
  <c r="I98" i="5"/>
  <c r="J98" i="5" s="1"/>
  <c r="G98" i="5"/>
  <c r="H98" i="5" s="1"/>
  <c r="I94" i="5"/>
  <c r="J94" i="5" s="1"/>
  <c r="G94" i="5"/>
  <c r="H94" i="5" s="1"/>
  <c r="I90" i="5"/>
  <c r="J90" i="5" s="1"/>
  <c r="G90" i="5"/>
  <c r="H90" i="5" s="1"/>
  <c r="I86" i="5"/>
  <c r="J86" i="5" s="1"/>
  <c r="G86" i="5"/>
  <c r="H86" i="5" s="1"/>
  <c r="I78" i="5"/>
  <c r="J78" i="5" s="1"/>
  <c r="G78" i="5"/>
  <c r="H78" i="5" s="1"/>
  <c r="I74" i="5"/>
  <c r="J74" i="5" s="1"/>
  <c r="G74" i="5"/>
  <c r="H74" i="5" s="1"/>
  <c r="I67" i="5"/>
  <c r="J67" i="5" s="1"/>
  <c r="G67" i="5"/>
  <c r="H67" i="5" s="1"/>
  <c r="I61" i="5"/>
  <c r="J61" i="5" s="1"/>
  <c r="G61" i="5"/>
  <c r="H61" i="5" s="1"/>
  <c r="I57" i="5"/>
  <c r="J57" i="5" s="1"/>
  <c r="G57" i="5"/>
  <c r="H57" i="5" s="1"/>
  <c r="I47" i="5"/>
  <c r="J47" i="5" s="1"/>
  <c r="G47" i="5"/>
  <c r="H47" i="5" s="1"/>
  <c r="I51" i="5"/>
  <c r="J51" i="5" s="1"/>
  <c r="G51" i="5"/>
  <c r="H51" i="5" s="1"/>
  <c r="I39" i="5"/>
  <c r="J39" i="5" s="1"/>
  <c r="G39" i="5"/>
  <c r="H39" i="5" s="1"/>
  <c r="I35" i="5"/>
  <c r="J35" i="5" s="1"/>
  <c r="G35" i="5"/>
  <c r="H35" i="5" s="1"/>
  <c r="I31" i="5"/>
  <c r="J31" i="5" s="1"/>
  <c r="G31" i="5"/>
  <c r="H31" i="5" s="1"/>
  <c r="I25" i="5"/>
  <c r="J25" i="5" s="1"/>
  <c r="G25" i="5"/>
  <c r="H25" i="5" s="1"/>
  <c r="I21" i="5"/>
  <c r="J21" i="5" s="1"/>
  <c r="G21" i="5"/>
  <c r="H21" i="5" s="1"/>
  <c r="I15" i="5"/>
  <c r="J15" i="5" s="1"/>
  <c r="G15" i="5"/>
  <c r="H15" i="5" s="1"/>
  <c r="I11" i="5"/>
  <c r="J11" i="5" s="1"/>
  <c r="G11" i="5"/>
  <c r="H11" i="5" s="1"/>
  <c r="J67" i="4" l="1"/>
  <c r="K69" i="4" s="1"/>
  <c r="J41" i="4"/>
  <c r="K43" i="4" s="1"/>
  <c r="J9" i="4"/>
  <c r="K11" i="4" s="1"/>
  <c r="J106" i="5"/>
  <c r="K108" i="5" s="1"/>
  <c r="J102" i="5"/>
  <c r="K104" i="5" s="1"/>
  <c r="J96" i="5"/>
  <c r="K98" i="5" s="1"/>
  <c r="J84" i="5"/>
  <c r="K86" i="5" s="1"/>
  <c r="J63" i="4"/>
  <c r="K65" i="4" s="1"/>
  <c r="J19" i="4"/>
  <c r="J17" i="4"/>
  <c r="J88" i="5"/>
  <c r="K90" i="5" s="1"/>
  <c r="J45" i="7"/>
  <c r="K47" i="7" s="1"/>
  <c r="J41" i="7"/>
  <c r="K43" i="7" s="1"/>
  <c r="J57" i="7"/>
  <c r="J78" i="7"/>
  <c r="K80" i="7" s="1"/>
  <c r="J74" i="7"/>
  <c r="K76" i="7" s="1"/>
  <c r="J23" i="7"/>
  <c r="K25" i="7" s="1"/>
  <c r="J17" i="7" s="1"/>
  <c r="J13" i="7"/>
  <c r="K15" i="7" s="1"/>
  <c r="J9" i="7"/>
  <c r="K11" i="7" s="1"/>
  <c r="J84" i="4"/>
  <c r="K86" i="4" s="1"/>
  <c r="J80" i="4"/>
  <c r="K82" i="4" s="1"/>
  <c r="J76" i="4"/>
  <c r="K78" i="4" s="1"/>
  <c r="J100" i="4"/>
  <c r="K102" i="4" s="1"/>
  <c r="J96" i="4"/>
  <c r="K98" i="4" s="1"/>
  <c r="J92" i="4"/>
  <c r="K94" i="4" s="1"/>
  <c r="J106" i="4"/>
  <c r="K108" i="4" s="1"/>
  <c r="J110" i="4"/>
  <c r="K112" i="4" s="1"/>
  <c r="J55" i="4"/>
  <c r="K57" i="4" s="1"/>
  <c r="J51" i="4"/>
  <c r="K53" i="4" s="1"/>
  <c r="J45" i="4"/>
  <c r="K47" i="4" s="1"/>
  <c r="J35" i="4"/>
  <c r="K37" i="4" s="1"/>
  <c r="J31" i="4"/>
  <c r="K33" i="4" s="1"/>
  <c r="J13" i="4"/>
  <c r="K15" i="4" s="1"/>
  <c r="J76" i="5"/>
  <c r="K78" i="5" s="1"/>
  <c r="J92" i="5"/>
  <c r="K94" i="5" s="1"/>
  <c r="J70" i="7"/>
  <c r="K72" i="7" s="1"/>
  <c r="J90" i="4" l="1"/>
  <c r="J61" i="4"/>
  <c r="J39" i="4"/>
  <c r="J7" i="4"/>
  <c r="J100" i="5"/>
  <c r="J82" i="5"/>
  <c r="J49" i="4"/>
  <c r="J7" i="7"/>
  <c r="J39" i="7"/>
  <c r="J104" i="4"/>
  <c r="J29" i="4"/>
  <c r="J72" i="5"/>
  <c r="K74" i="5" s="1"/>
  <c r="J65" i="5"/>
  <c r="K67" i="5" s="1"/>
  <c r="J59" i="5"/>
  <c r="K61" i="5" s="1"/>
  <c r="J55" i="5"/>
  <c r="K57" i="5" s="1"/>
  <c r="J49" i="5"/>
  <c r="K51" i="5" s="1"/>
  <c r="J45" i="5"/>
  <c r="K47" i="5" s="1"/>
  <c r="J37" i="5"/>
  <c r="K39" i="5" s="1"/>
  <c r="J33" i="5"/>
  <c r="K35" i="5" s="1"/>
  <c r="J29" i="5"/>
  <c r="K31" i="5" s="1"/>
  <c r="J23" i="5"/>
  <c r="K25" i="5" s="1"/>
  <c r="J19" i="5"/>
  <c r="K21" i="5" s="1"/>
  <c r="J13" i="5"/>
  <c r="K15" i="5" s="1"/>
  <c r="J9" i="5"/>
  <c r="K11" i="5" s="1"/>
  <c r="B108" i="5"/>
  <c r="J80" i="5" l="1"/>
  <c r="J63" i="5"/>
  <c r="J53" i="5"/>
  <c r="J43" i="5"/>
  <c r="J17" i="5"/>
  <c r="J7" i="5"/>
  <c r="J27" i="5"/>
  <c r="B26" i="4"/>
  <c r="C63" i="7"/>
  <c r="J51" i="7" s="1"/>
  <c r="C80" i="7"/>
  <c r="J68" i="7" s="1"/>
  <c r="A114" i="4"/>
  <c r="B113" i="4"/>
  <c r="B78" i="5"/>
  <c r="A5" i="5"/>
  <c r="B82" i="7"/>
  <c r="A83" i="7"/>
  <c r="C47" i="7"/>
  <c r="C24" i="7"/>
  <c r="C15" i="7"/>
  <c r="C108" i="5"/>
  <c r="A80" i="5"/>
  <c r="A41" i="5"/>
  <c r="C61" i="5"/>
  <c r="C48" i="5"/>
  <c r="C44" i="5"/>
  <c r="B27" i="5"/>
  <c r="C25" i="5"/>
  <c r="B17" i="5"/>
  <c r="C15" i="5"/>
  <c r="B7" i="5"/>
  <c r="C99" i="4"/>
  <c r="C95" i="4"/>
  <c r="C91" i="4"/>
  <c r="B87" i="4"/>
  <c r="C69" i="4"/>
  <c r="C57" i="4"/>
  <c r="B49" i="4"/>
  <c r="C47" i="4"/>
  <c r="B39" i="4"/>
  <c r="C37" i="4"/>
  <c r="B29" i="4"/>
  <c r="C15" i="4"/>
  <c r="B39" i="5" l="1"/>
  <c r="B58" i="4"/>
  <c r="A110" i="5"/>
  <c r="J89" i="7"/>
  <c r="C86" i="4"/>
  <c r="J74" i="4" s="1"/>
  <c r="J113" i="5"/>
  <c r="J116" i="4" l="1"/>
  <c r="J116" i="5"/>
  <c r="J117" i="5"/>
  <c r="J119" i="5"/>
  <c r="J88" i="7"/>
  <c r="J87" i="7"/>
  <c r="J86" i="7"/>
  <c r="J85" i="7"/>
  <c r="J90" i="7"/>
  <c r="J124" i="4"/>
  <c r="J122" i="4"/>
  <c r="J123" i="4"/>
  <c r="J119" i="4"/>
  <c r="J121" i="4"/>
  <c r="J118" i="4"/>
  <c r="J120" i="4"/>
  <c r="J114" i="5"/>
  <c r="J112" i="5"/>
  <c r="J118" i="5" l="1"/>
  <c r="I18" i="9"/>
  <c r="J115" i="5"/>
  <c r="J41" i="5"/>
  <c r="I17" i="9" s="1"/>
  <c r="J5" i="5"/>
  <c r="I16" i="9" s="1"/>
  <c r="J49" i="7"/>
  <c r="I29" i="9" s="1"/>
  <c r="J27" i="7"/>
  <c r="I28" i="9" s="1"/>
  <c r="J5" i="7"/>
  <c r="J88" i="4"/>
  <c r="I24" i="9" s="1"/>
  <c r="J27" i="4"/>
  <c r="I22" i="9" s="1"/>
  <c r="J59" i="4"/>
  <c r="I23" i="9" s="1"/>
  <c r="I27" i="9" l="1"/>
  <c r="I26" i="9" s="1"/>
  <c r="J3" i="7"/>
  <c r="I15" i="9"/>
  <c r="J3" i="5"/>
  <c r="K83" i="7" l="1"/>
  <c r="F26" i="9"/>
  <c r="F15" i="9"/>
  <c r="J110" i="5"/>
  <c r="C25" i="4"/>
  <c r="J117" i="4" l="1"/>
  <c r="J5" i="4" l="1"/>
  <c r="I21" i="9" s="1"/>
  <c r="I20" i="9" s="1"/>
  <c r="I31" i="9" s="1"/>
  <c r="I32" i="9" l="1"/>
  <c r="J3" i="4"/>
  <c r="K114" i="4" l="1"/>
  <c r="F20" i="9"/>
</calcChain>
</file>

<file path=xl/sharedStrings.xml><?xml version="1.0" encoding="utf-8"?>
<sst xmlns="http://schemas.openxmlformats.org/spreadsheetml/2006/main" count="398" uniqueCount="308">
  <si>
    <t>Morfologia Urbana</t>
  </si>
  <si>
    <t xml:space="preserve">Tipologia Arquitetónica </t>
  </si>
  <si>
    <t>Sistema Construtivo</t>
  </si>
  <si>
    <t>Iluminação natural</t>
  </si>
  <si>
    <t>Coberturas</t>
  </si>
  <si>
    <t xml:space="preserve">Ventilação natural </t>
  </si>
  <si>
    <t>SIM</t>
  </si>
  <si>
    <t>NÃO</t>
  </si>
  <si>
    <t>Edifício</t>
  </si>
  <si>
    <t>Circulações verticais</t>
  </si>
  <si>
    <t>Comunicações</t>
  </si>
  <si>
    <t>Balanço Higro Térmico</t>
  </si>
  <si>
    <t>Uso</t>
  </si>
  <si>
    <t>Tecido urbano</t>
  </si>
  <si>
    <t>Usos</t>
  </si>
  <si>
    <t>Comunidade</t>
  </si>
  <si>
    <t xml:space="preserve">Circulações horizontais </t>
  </si>
  <si>
    <t xml:space="preserve">Pisos térreos </t>
  </si>
  <si>
    <t xml:space="preserve">Estrutura </t>
  </si>
  <si>
    <t>Alçados</t>
  </si>
  <si>
    <t>Lote</t>
  </si>
  <si>
    <t>Implantação</t>
  </si>
  <si>
    <t>Fracionamento</t>
  </si>
  <si>
    <t>Arte decorativa</t>
  </si>
  <si>
    <t>Volumetria</t>
  </si>
  <si>
    <t>Impacte Projeto</t>
  </si>
  <si>
    <t>CLASSE IMPACTE :</t>
  </si>
  <si>
    <t>Cércea média</t>
  </si>
  <si>
    <t xml:space="preserve">Cores e acabamentos </t>
  </si>
  <si>
    <t>Elementos primários</t>
  </si>
  <si>
    <t>&gt; Materiais de acabamento que retêm e libertam posteriormente vapor de água (argamassas e tintas)</t>
  </si>
  <si>
    <t>&gt; Cablagens, eletricidade e internet, calhas, condutas e integração em elementos construtivos</t>
  </si>
  <si>
    <t>Circulações comuns</t>
  </si>
  <si>
    <t>v3 2022</t>
  </si>
  <si>
    <t>Elementos Primários</t>
  </si>
  <si>
    <t>DIMENSÃO CULTURAL</t>
  </si>
  <si>
    <t>Organização espacial</t>
  </si>
  <si>
    <t>DIMENSÃO AMBIENTAL</t>
  </si>
  <si>
    <t>Materiais</t>
  </si>
  <si>
    <t>Instalações e Redes</t>
  </si>
  <si>
    <t>Materiais existentes</t>
  </si>
  <si>
    <t>DIMENSÃO SOCIAL</t>
  </si>
  <si>
    <t>Pontos</t>
  </si>
  <si>
    <t>Bonus</t>
  </si>
  <si>
    <t>Observações</t>
  </si>
  <si>
    <t>DIM CULTURAL</t>
  </si>
  <si>
    <t>MORFOLOGIA URBANA</t>
  </si>
  <si>
    <t>TIPOLOGIA ARQUITECTONICA</t>
  </si>
  <si>
    <t>DIM AMBIENTAL</t>
  </si>
  <si>
    <t>SISTEMA CONSTRUTIVO</t>
  </si>
  <si>
    <t>DIM SOCIAL</t>
  </si>
  <si>
    <t>MATERIAIS</t>
  </si>
  <si>
    <t>REDES E SISTEMAS</t>
  </si>
  <si>
    <t>PROMOÇÃO</t>
  </si>
  <si>
    <t>HABITAT</t>
  </si>
  <si>
    <t>USOS</t>
  </si>
  <si>
    <t>Componentes|envolvente</t>
  </si>
  <si>
    <t>Componentes|vãos</t>
  </si>
  <si>
    <t xml:space="preserve">Isolamento térmico </t>
  </si>
  <si>
    <t>Valor</t>
  </si>
  <si>
    <t>Impacte</t>
  </si>
  <si>
    <t>&gt; Distribuição das frações, número de fogos por piso, forma de acesso aos fogos, acessos diretos, outros</t>
  </si>
  <si>
    <t>Cérceas e envolvente</t>
  </si>
  <si>
    <t>Frente de rua</t>
  </si>
  <si>
    <t>Caracterização</t>
  </si>
  <si>
    <t>Elementos secundários</t>
  </si>
  <si>
    <t>Materiais adicionados</t>
  </si>
  <si>
    <t>Ganhos solares</t>
  </si>
  <si>
    <t>Energia renovável</t>
  </si>
  <si>
    <t>&gt; Dispositivos de obscurecimento e privacidade nos vãos ou paredes translúcidas</t>
  </si>
  <si>
    <t xml:space="preserve">Revestimentos interiores </t>
  </si>
  <si>
    <t>&gt; Fotovoltaico integrado, bombas de calor aerotérmicas, aproveitamento de energia solar ou outra</t>
  </si>
  <si>
    <t>Paredes exteriores</t>
  </si>
  <si>
    <t>Elemts Secundários</t>
  </si>
  <si>
    <t xml:space="preserve">Fachadas </t>
  </si>
  <si>
    <t>Pormenores construtivos</t>
  </si>
  <si>
    <t>Sistemas  Energia</t>
  </si>
  <si>
    <t>Energia</t>
  </si>
  <si>
    <t>Hídricas</t>
  </si>
  <si>
    <t>Circulações internas</t>
  </si>
  <si>
    <t>Cobertura</t>
  </si>
  <si>
    <t>Volumes</t>
  </si>
  <si>
    <t>é representativo da urbanização consolidada, repetindo o padrão de lotes próximos?</t>
  </si>
  <si>
    <t>integram-se na evolução dos volumes do conjunto edificado consolidado?</t>
  </si>
  <si>
    <t>são representativas do contacto com o céu do conjunto edificado consolidado?</t>
  </si>
  <si>
    <t>são representativos do conjunto edificado consolidado, suas profundidades e recortes?</t>
  </si>
  <si>
    <t>são representativos do edifício ou das habitações e conferem-lhes identidade e qualidade?</t>
  </si>
  <si>
    <t>são recuperáveis? serão mantidos e recuperados ou removidos e armazenados?</t>
  </si>
  <si>
    <t>é recuperável? será recuperada e reintegrada, qualificando a habitação?</t>
  </si>
  <si>
    <t>é específica do sistema construtivo original do edifício?</t>
  </si>
  <si>
    <t>é representativa do conjunto edificado consolidado?</t>
  </si>
  <si>
    <t>são recuperáveis? serão mantidos ou recuperados, permitindo soluções estruturais regulamentares?</t>
  </si>
  <si>
    <t>são recuperáveis? serão mantidos ou recuperados, qualificando a habitação?</t>
  </si>
  <si>
    <t>são recuperáveis? serão mantidos?</t>
  </si>
  <si>
    <t xml:space="preserve">existem vãos adequados e suficientes nos compartimentos habitáveis? </t>
  </si>
  <si>
    <t>integram-se no conjunto edificado consolidado?</t>
  </si>
  <si>
    <t>integram-se espacial e visualmente no edifício ou habitações?</t>
  </si>
  <si>
    <t>integram-se construtiva e visualmente nos edifícios e nas habitações?</t>
  </si>
  <si>
    <t>Capacidade de alojamento</t>
  </si>
  <si>
    <t>Potencial habitacional</t>
  </si>
  <si>
    <t>Habitações</t>
  </si>
  <si>
    <t>&gt; Entradas nos edifícios, acessos e equipamentos partilhados, galerias, patamares, ascensores</t>
  </si>
  <si>
    <t>permitem transição para o exterior com controlo climático?</t>
  </si>
  <si>
    <t>permitem modos de coabitação variáveis ao longo do tempo?</t>
  </si>
  <si>
    <t>Espaços comuns e de interface</t>
  </si>
  <si>
    <t>Operação e climatização</t>
  </si>
  <si>
    <t>Gestão de ciclo de vida</t>
  </si>
  <si>
    <t>abrange carências habitacionais diversificadas?</t>
  </si>
  <si>
    <t>Ciclo de vida</t>
  </si>
  <si>
    <t>a energia renovável integrada reduz as necessidades de energia primária do edifício?</t>
  </si>
  <si>
    <t>Benefícios sociais</t>
  </si>
  <si>
    <t>Promoção e gestão</t>
  </si>
  <si>
    <t>v32023</t>
  </si>
  <si>
    <t>com materiais recuperáveis? conservados ou novos de baixa energia incorporada?</t>
  </si>
  <si>
    <t>Promotor</t>
  </si>
  <si>
    <t>Projetista</t>
  </si>
  <si>
    <t>Entidades</t>
  </si>
  <si>
    <t xml:space="preserve">IMPACTE_REHURB                                                </t>
  </si>
  <si>
    <t xml:space="preserve">Método de Avaliação de Impactes da Reabilitação </t>
  </si>
  <si>
    <t>de Edifícios Habitacionais Urbanos</t>
  </si>
  <si>
    <t>Designação</t>
  </si>
  <si>
    <t>Morada</t>
  </si>
  <si>
    <t>Proprietário</t>
  </si>
  <si>
    <t>Folha de Rosto</t>
  </si>
  <si>
    <t>Fichas de Diagnóstico e Avaliação</t>
  </si>
  <si>
    <t>Foto Levantamento</t>
  </si>
  <si>
    <t>Imagem Projeto</t>
  </si>
  <si>
    <t>Desenhos Levantamento</t>
  </si>
  <si>
    <t>Desenhos Projeto</t>
  </si>
  <si>
    <t>Classe  de Impacte Global</t>
  </si>
  <si>
    <t>Classes de Impacte</t>
  </si>
  <si>
    <t>P1 - Positivo pouco relevante</t>
  </si>
  <si>
    <t xml:space="preserve">P2 - Positivo </t>
  </si>
  <si>
    <t>P3 - Positivo muito relevante</t>
  </si>
  <si>
    <t>N1 - Negativo pouco relevante</t>
  </si>
  <si>
    <t>N3 - Negativo muito relevante</t>
  </si>
  <si>
    <t>N2 - Negativo</t>
  </si>
  <si>
    <t>Pontuação</t>
  </si>
  <si>
    <t>Ponderação</t>
  </si>
  <si>
    <t>Impacte tridimensional</t>
  </si>
  <si>
    <r>
      <t xml:space="preserve">é adequada ao desempenho </t>
    </r>
    <r>
      <rPr>
        <sz val="9"/>
        <color theme="1"/>
        <rFont val="Corbel"/>
        <family val="2"/>
        <scheme val="minor"/>
      </rPr>
      <t>estrutural regulamentar, face à vulnerabilidade sísmica?</t>
    </r>
  </si>
  <si>
    <r>
      <t xml:space="preserve">são específicas do sistema construtivo </t>
    </r>
    <r>
      <rPr>
        <sz val="9"/>
        <color theme="1"/>
        <rFont val="Corbel"/>
        <family val="2"/>
        <scheme val="minor"/>
      </rPr>
      <t>do edifício consolidado?</t>
    </r>
  </si>
  <si>
    <t>são recuperáveis? serão mantidas e recuperadas ou removidas e reaproveitadas?</t>
  </si>
  <si>
    <t>é representativa do conjunto edificado consolidado, seguindo alinhamentos do quarteirão?</t>
  </si>
  <si>
    <t>Instalações</t>
  </si>
  <si>
    <t>&gt; Implantação do edifício face à rua e a tardoz, implantações contíguas, distância à rua, logradouros</t>
  </si>
  <si>
    <t>&gt; Dimensões área total e configuração do lote, malha urbana, estrutura cadastral, lotes dominantes</t>
  </si>
  <si>
    <t>&gt; Elementos das fachadas (vãos, guarnições, portadas, varandas, guardas, palas)</t>
  </si>
  <si>
    <t>&gt; Elementos da cobertura, remate superiores e de canto, platibandas, mansardas, beirados, caleiras</t>
  </si>
  <si>
    <t>&gt; Acessos térreos, contacto do edifício com a rua, embasamentos, portas, portadas, garagens</t>
  </si>
  <si>
    <t>&gt; Largura dos corredores, passagens entre espaços, acessibilidade a mobilidade condicionada</t>
  </si>
  <si>
    <t>&gt; Pormenores construtivos: ferragens, carpintarias, serralharias, cantarias de época ou de autor</t>
  </si>
  <si>
    <t xml:space="preserve"> &gt; Arte decorativa integrada: escultura, relevo, azulejo, pintura, compatibilidade com mobiliário </t>
  </si>
  <si>
    <t>&gt; Estrutura do edifício,incluindo paredes estruturais, sua  vulnerabilidade sísmica e reforço estrutural</t>
  </si>
  <si>
    <t>&gt; Paredes não estruturais exteriores e interiores do edifício, integração e estado de conservação</t>
  </si>
  <si>
    <t>Pisos e escadas</t>
  </si>
  <si>
    <t>&gt; Composição e revestimento,  integração no edifício e habitações e estado de conservação</t>
  </si>
  <si>
    <t>&gt; Tipo e forma da cobertura, estrutura, composição e revestimento,  integração e estado de conservação</t>
  </si>
  <si>
    <t>Caixilharias e carpintarias</t>
  </si>
  <si>
    <t>são representativas do tipo de fenestração e acabamento do edifício e habitações?</t>
  </si>
  <si>
    <t>&gt; Guarnição de vãos, portas, rodapés, integração, desenho de época ou de autor, estado de conservação</t>
  </si>
  <si>
    <t xml:space="preserve">&gt; Rebocos e tintas, integração, compatibilidade, estado de conservação </t>
  </si>
  <si>
    <t>são representativos do tipo de panejamento e acabamento do edifício e habitações?</t>
  </si>
  <si>
    <t>&gt; Alvenarias e paredes estruturais, pilares, vigas, barrotes, pavimentos, coberturas, escadas, varandas</t>
  </si>
  <si>
    <t>&gt; Adições em alvenarias, estrutura, pavimentos, coberturas, escadas, paredes, varandas</t>
  </si>
  <si>
    <t>Captação de ganhos solares</t>
  </si>
  <si>
    <t>&gt; Carpintarias e serralharias, argamassas, rebocos, pavimentos, tetos, palas, guardas, rodapés, etc.</t>
  </si>
  <si>
    <t>&gt; Adições em carpintarias e serralharias, argamassas, rebocos, pavimentos, tetos, palas, guardas, rodapés</t>
  </si>
  <si>
    <t>Superfície envidraçada</t>
  </si>
  <si>
    <t xml:space="preserve">Dispositivos de sombreamento </t>
  </si>
  <si>
    <t xml:space="preserve">existem aberturas opostas adequadas e suficientes no edifício e nas habitações? </t>
  </si>
  <si>
    <t>&gt; Vãos e sua abertura nos compartimentos habitáveis, circulação de ar nesses espaços</t>
  </si>
  <si>
    <t>&gt; Circulação de ar entre frentes opostas nas partes comuns e habitações, grelhas, exaustores, chaminés</t>
  </si>
  <si>
    <t xml:space="preserve">&gt; Materiais de construção que retêm e libertam calor, em contacto com o exterior e interior </t>
  </si>
  <si>
    <t>prestam conforto higrotérmico no interior das habitações por via da sua higroscopicidade?</t>
  </si>
  <si>
    <t>Vãos para ventilação direta</t>
  </si>
  <si>
    <t xml:space="preserve">Aberturas para ventilação cruzada </t>
  </si>
  <si>
    <t>&gt; Tipo de vidro (simples/duplo), de caixilho e de caixa de estore, aumento adequado do isolamento térmico</t>
  </si>
  <si>
    <t>&gt;  Unidades exteriores no edifício e interiores nos fogos, número e posição, classe energética dos equipamentos</t>
  </si>
  <si>
    <t>&gt; Depósitos de água no edifício e interiores nos fogos, integração e classe energética dos equipamentos</t>
  </si>
  <si>
    <t>&gt; Tubagens, sistemas de bombagem, torneiras, autoclismos e chuveiros, poupança e reciclagem</t>
  </si>
  <si>
    <t>Utentes</t>
  </si>
  <si>
    <t>&gt; Requisitos de conforto e de manutenção adequados aos utentes e proprietários</t>
  </si>
  <si>
    <t>Habitação cooperativa/ comunitária</t>
  </si>
  <si>
    <t>Habitação apoiada/ acessível</t>
  </si>
  <si>
    <t>Habitação flexível/ inclusiva</t>
  </si>
  <si>
    <t>Obra e materiais</t>
  </si>
  <si>
    <t>obtêm-se economias a longo prazo por via do conforto passivo das habitações?</t>
  </si>
  <si>
    <t>obtêm-se economias a longo prazo por via da eficiência energética/ hídrica dos equipamentos?</t>
  </si>
  <si>
    <t>Coberturas e pavimentos</t>
  </si>
  <si>
    <t>Regulador</t>
  </si>
  <si>
    <t>são representativos do contacto com o chão e com a rua do conjunto edificado consolidado?</t>
  </si>
  <si>
    <t>é representativa da urbanização consolidada, respeitando alinhamentos da rua e quarteirão?</t>
  </si>
  <si>
    <t>é adequada à evolução prevista para a rua e quarteirão?</t>
  </si>
  <si>
    <t>&gt; Altura do edifício, altura original e futura dos edifícios contíguos e os do lado oposto da rua</t>
  </si>
  <si>
    <t>é adequado ao uso habitacional atual, permitindo edifícios e logradouros qualificados?</t>
  </si>
  <si>
    <t>é adequada ao uso habitacional atual, permitindo edifícios e fogos qualificados?</t>
  </si>
  <si>
    <t xml:space="preserve">&gt; Profundidade de empena, saliências e recortes, terraços, considerando os edifícios contíguos </t>
  </si>
  <si>
    <t>são representativas da composição geométrica e das materialidades do conjunto edificado?</t>
  </si>
  <si>
    <t>integram-se na evolução prevista para o alçado de rua?</t>
  </si>
  <si>
    <r>
      <t>integram-se na evolução prevista do</t>
    </r>
    <r>
      <rPr>
        <i/>
        <sz val="9"/>
        <rFont val="Corbel"/>
        <family val="2"/>
        <scheme val="minor"/>
      </rPr>
      <t xml:space="preserve"> skyline</t>
    </r>
    <r>
      <rPr>
        <sz val="9"/>
        <rFont val="Corbel"/>
        <family val="2"/>
        <scheme val="minor"/>
      </rPr>
      <t xml:space="preserve"> do conjunto edificado?</t>
    </r>
  </si>
  <si>
    <t>são adequados ao uso, oferecendo condições de privacidade e acessibilidade?</t>
  </si>
  <si>
    <t>é representativa das habitações do conjunto edificado consolidado (quarteirão, rua)?</t>
  </si>
  <si>
    <t>são representativas dos edifícios do conjunto edificado e conferem-lhe identidade?</t>
  </si>
  <si>
    <t>Compartimentação e usos fixos</t>
  </si>
  <si>
    <t>&gt; Distribuição dos usos, localização de cozinhas e is, áreas dos compartimentos, espaços com usos fixos (zonas húmidas)</t>
  </si>
  <si>
    <t>permitem acessibilidades regulamentares ou podem ser adaptadas no futuro?</t>
  </si>
  <si>
    <t>&gt; Desenvolvimento das escadas, integração de ascensor ou plataformas para mobilidade condicionada</t>
  </si>
  <si>
    <t>são representativas das habitações do conjunto edificado e conferem identidade e qualidade?</t>
  </si>
  <si>
    <t>&gt; Cores, acabamentos, textura, brilho de revestimentos (paredes, pavimentos, tetos), espaços húmidos</t>
  </si>
  <si>
    <r>
      <t>existe arte original, autêntica e</t>
    </r>
    <r>
      <rPr>
        <sz val="9"/>
        <color theme="1"/>
        <rFont val="Corbel"/>
        <family val="2"/>
        <scheme val="minor"/>
      </rPr>
      <t xml:space="preserve"> integrada no edifício ou habitação?</t>
    </r>
  </si>
  <si>
    <t>Paredes interiores e revestimentos</t>
  </si>
  <si>
    <t>Paredes exteriores ou estruturais</t>
  </si>
  <si>
    <t>na</t>
  </si>
  <si>
    <t>existem nos compartimentos habitáveis, assegurando privacidade?</t>
  </si>
  <si>
    <t>Dispositivos de ocultação</t>
  </si>
  <si>
    <t>Superfície transparente/ translúcida</t>
  </si>
  <si>
    <t>tem dimensionamento e posição adequados ao uso nos compartimentos?</t>
  </si>
  <si>
    <t xml:space="preserve">&gt; Materiais isolantes presentes, aumento adequado do isolamento térmico, materiais escolhidos </t>
  </si>
  <si>
    <t>&gt; Materiais isolantes presentes, aumento adequado do isolamento térmico, materiais escolhidos</t>
  </si>
  <si>
    <t>com materiais isolantes, conservados ou novos de baixa energia incorporada?</t>
  </si>
  <si>
    <t>proporcionam climatização com eficiência energética?</t>
  </si>
  <si>
    <t>Águas quentes sanitárias</t>
  </si>
  <si>
    <t xml:space="preserve"> Climatização</t>
  </si>
  <si>
    <t>Energia Renovável</t>
  </si>
  <si>
    <t>Redes e dispositivos</t>
  </si>
  <si>
    <t xml:space="preserve">o número de habitantes é adequado (sem sublotação ou sobrelotação)? </t>
  </si>
  <si>
    <t>&gt;  Habitação própria e permanente ou sazonal, arrendamento de curta duração, usos compatíveis</t>
  </si>
  <si>
    <t>&gt; Vãos na envolvente exterior e no interior do edifício e frações, bandeiras, óculos</t>
  </si>
  <si>
    <t xml:space="preserve">&gt; Sombreamento nos elementos envidraçados com radiação direta, dos quadrantes NE-NW  </t>
  </si>
  <si>
    <t xml:space="preserve">&gt; Área envidraçada orientada com radiação direta dos quadrantes NE-NW (NE, E, SE, S, SO; O, NO) </t>
  </si>
  <si>
    <t>&gt; Programas de apoio, cotas, regime HCC, arrendamento acessível, estratégia de habitação local</t>
  </si>
  <si>
    <t xml:space="preserve">Época </t>
  </si>
  <si>
    <t>&gt; Fogos por piso, residentes por fogo, áreas e compartimentação, adaptabilidade</t>
  </si>
  <si>
    <t>Edifício (multifamiliar)</t>
  </si>
  <si>
    <t>&gt; Halls, corredores, passagens, circulações alternativas, paineis dinâmicos ou amovíveis, adaptabilidade</t>
  </si>
  <si>
    <t>&gt; Salas, cozinhas com espaços de refeições, varandas, logradouros, pátios, terraços privados</t>
  </si>
  <si>
    <t>permite otimizar o uso de espaço e recursos partilhados?</t>
  </si>
  <si>
    <t>responde a carências habitacionais efetivas?</t>
  </si>
  <si>
    <t xml:space="preserve">aloja uma comunidade ou agregados intergeracionais? </t>
  </si>
  <si>
    <t>Data de Preenchimento:</t>
  </si>
  <si>
    <t>contêm elevada energia/carbono incorporados, conservada in situ ou banco de materiais?</t>
  </si>
  <si>
    <t>são adequados e compatíveis com os existentes?</t>
  </si>
  <si>
    <t xml:space="preserve">Em elementos secundários </t>
  </si>
  <si>
    <t>Em elementos primários</t>
  </si>
  <si>
    <t>Envolvente e Pisos</t>
  </si>
  <si>
    <t>o número de habitantes pode variar, mantendo a habitabilidade e conforto?</t>
  </si>
  <si>
    <t xml:space="preserve">existe gestão e manutenção partilhada dos espaços comuns (habitação multifamilar)? </t>
  </si>
  <si>
    <t>Caixilharias e vãos envidraçados</t>
  </si>
  <si>
    <t>contribuem para o conforto térmico passivo com isolamento térmico suficiente?</t>
  </si>
  <si>
    <t>são recuperáveis? São conservados ou colocados novos de baixa energia incorporada?</t>
  </si>
  <si>
    <t xml:space="preserve">permitem a captação de ganhos solares indiretos por via da sua massa térmica? </t>
  </si>
  <si>
    <t>é adequado ao uso habitacional atual, permitindo fogos e acessibilidades regulamentares?</t>
  </si>
  <si>
    <t>é representativo dos edifícios dominantes no conjunto edificado consolidado?</t>
  </si>
  <si>
    <t>é adequada ao uso habitacional atual e futuro, com dimensões regulamentares?</t>
  </si>
  <si>
    <t>são adequados ao uso e compatíveis com as aspirações dos utilizadores?</t>
  </si>
  <si>
    <r>
      <t>são específicos e integrados no sistema construtivo do edifício consolidado</t>
    </r>
    <r>
      <rPr>
        <sz val="9"/>
        <color theme="1"/>
        <rFont val="Corbel"/>
        <family val="2"/>
        <scheme val="minor"/>
      </rPr>
      <t>?</t>
    </r>
  </si>
  <si>
    <t>contêm recursos naturais conservados in situ ou em banco de materiais reutilizáveis?</t>
  </si>
  <si>
    <t>são materiais de baixa energia/carbono incorporados, de banco de materiais/reutilização direta?</t>
  </si>
  <si>
    <t>existem nos compartimentos habitáveis?</t>
  </si>
  <si>
    <t>regulam o uso de ganhos solares diretos para conforto térmico ao longo do ano?</t>
  </si>
  <si>
    <t>capta ganhos solares diretos que contribuem para o conforto térmico?</t>
  </si>
  <si>
    <t>regulam o uso de ganhos solares diretos para conforto visual ao longo do ano?</t>
  </si>
  <si>
    <t>tem dimensionamento e posição adequados ao uso nos compartimentos respetivos?</t>
  </si>
  <si>
    <t>captam luz natural direta e indireta suficiente para conforto lumínico (edifício/habitações)?</t>
  </si>
  <si>
    <t>permitem conforto higrotérmico por ventilação direta de forma controlada?</t>
  </si>
  <si>
    <t>permitem conforto higrotérmico por ventilação cruzada de forma controlada?</t>
  </si>
  <si>
    <t xml:space="preserve">Nota: Algumas das questões nesta dimensão requerem a consulta de tabelas com valores de referência nas instruções de aplicação </t>
  </si>
  <si>
    <t>AQS com eficiência energética, isolamento de depósitos e energias renováveis?</t>
  </si>
  <si>
    <t>são eficientes e/ou alimentadas por água reutilizada?</t>
  </si>
  <si>
    <t>são eficientes e/ou alimentadas parcialmente por energia renovável?</t>
  </si>
  <si>
    <t xml:space="preserve">existe uso habitacional (ou existiu recentemente)? </t>
  </si>
  <si>
    <t xml:space="preserve">existe uso habitacional atual e permanente? </t>
  </si>
  <si>
    <t>o edifício adapta-se a uma comunidade intergeracional e evolutiva (habitação multifamilar)?</t>
  </si>
  <si>
    <t>os habitantes, indivíduos e agregados, participaram no projeto ou foram representados?</t>
  </si>
  <si>
    <t>&gt; Tipologias onde se podem alterar as características físicas, dimensões e usos dos espaços</t>
  </si>
  <si>
    <t>&gt; Condomínio, cooperativa, mix hab. própria e arrendada, mix geracional, estudantes</t>
  </si>
  <si>
    <t>Qualidade do Habitat</t>
  </si>
  <si>
    <t>Usos e utentes</t>
  </si>
  <si>
    <t xml:space="preserve">asseguram equilíbrio entre convivialidade e privacidade entre agregados? </t>
  </si>
  <si>
    <t xml:space="preserve">asseguram boa acessibilidade e comunicabilidade visual? </t>
  </si>
  <si>
    <t>as habitações adaptam-se a agregados familiares diversos e evolutivos?</t>
  </si>
  <si>
    <t>Zonas comuns de estadia ou serviço</t>
  </si>
  <si>
    <t>permitem a coabitação de vizinhança?</t>
  </si>
  <si>
    <t>relacionam-se com o exterior, com controlo climático?</t>
  </si>
  <si>
    <t xml:space="preserve">asseguram equilíbrio entre convivialidade e privacidade entre indivíduos? </t>
  </si>
  <si>
    <t>qualificam a coabitação entre indivíduos?</t>
  </si>
  <si>
    <t>Promoção habitacional</t>
  </si>
  <si>
    <t xml:space="preserve">enquadra-se no regime cooperativo e/ou de custos controlados?  </t>
  </si>
  <si>
    <t xml:space="preserve">responde às necessidades de habitação condigna, jovem e/ou acessível? 	</t>
  </si>
  <si>
    <t>&gt; Incentivos, regimes fiscais, comparticipações, empréstimos, bonificações, 1ºDTO, P65, PRA</t>
  </si>
  <si>
    <t xml:space="preserve">obtêm-se economias por via de uma intervenção mínima e pouco intrusiva? </t>
  </si>
  <si>
    <t>obtêm-se economias em materiais circulares ou com controlo de recursos naturais incorporados?</t>
  </si>
  <si>
    <t>&gt; Sistema construtivo, estrutura, materiais espaço, equipamentos e redes e estacionamento</t>
  </si>
  <si>
    <t>&gt; Alojamento urgente, usos temporários, usos compatíveis, acessos e compartimentação adaptável</t>
  </si>
  <si>
    <t>adapta-se a uma comunidade ou agregados variáveis ao longo do tempo?</t>
  </si>
  <si>
    <t>permite usos temporários por comunidades com necessidades específicas?</t>
  </si>
  <si>
    <t xml:space="preserve">&gt; Átrios, pátios, logradouros, terraços, zona de resíduos e/ou correio, espaciosidade e conforto </t>
  </si>
  <si>
    <t>&gt; Espaços e equipamentos partilhados, usos comunitários, comunidades de energia</t>
  </si>
  <si>
    <t>é recuperável? será mantida e recuperada ou removida e reaproveitada?</t>
  </si>
  <si>
    <t>x/x/202x</t>
  </si>
  <si>
    <t>Vizinhança e condomínio</t>
  </si>
  <si>
    <t>Habitantes e famílias</t>
  </si>
  <si>
    <t>Diagnóstico Valor</t>
  </si>
  <si>
    <t>COMPONENTES - Vãos</t>
  </si>
  <si>
    <t>COMPONENTES - Envolvente</t>
  </si>
  <si>
    <t>por dimensões e domínios</t>
  </si>
  <si>
    <t>Avaliação global ponderada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</si>
</sst>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6" x14ac:knownFonts="1">
    <font>
      <sz val="11"/>
      <color theme="1"/>
      <name val="Corbel"/>
      <family val="2"/>
      <scheme val="minor"/>
    </font>
    <font>
      <sz val="11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0"/>
      <name val="Corbel"/>
      <family val="2"/>
      <scheme val="minor"/>
    </font>
    <font>
      <sz val="10"/>
      <color theme="1"/>
      <name val="Corbel"/>
      <family val="2"/>
      <scheme val="minor"/>
    </font>
    <font>
      <sz val="9"/>
      <color theme="1"/>
      <name val="Corbel"/>
      <family val="2"/>
      <scheme val="minor"/>
    </font>
    <font>
      <sz val="10"/>
      <color rgb="FF7030A0"/>
      <name val="Corbel"/>
      <family val="2"/>
      <scheme val="minor"/>
    </font>
    <font>
      <b/>
      <sz val="10"/>
      <color theme="1"/>
      <name val="Corbel"/>
      <family val="2"/>
      <scheme val="minor"/>
    </font>
    <font>
      <b/>
      <sz val="10"/>
      <name val="Corbel"/>
      <family val="2"/>
      <scheme val="minor"/>
    </font>
    <font>
      <sz val="10"/>
      <color theme="0" tint="-0.499984740745262"/>
      <name val="Corbel"/>
      <family val="2"/>
      <scheme val="minor"/>
    </font>
    <font>
      <sz val="10"/>
      <color theme="0" tint="-0.499984740745262"/>
      <name val="Segoe UI Semilight"/>
      <family val="2"/>
    </font>
    <font>
      <b/>
      <sz val="9"/>
      <name val="Corbel"/>
      <family val="2"/>
      <scheme val="minor"/>
    </font>
    <font>
      <sz val="22"/>
      <color theme="1"/>
      <name val="Corbel"/>
      <family val="2"/>
      <scheme val="minor"/>
    </font>
    <font>
      <sz val="10"/>
      <color rgb="FF579B8B"/>
      <name val="Corbel"/>
      <family val="2"/>
      <scheme val="minor"/>
    </font>
    <font>
      <sz val="10"/>
      <color theme="1" tint="0.499984740745262"/>
      <name val="Corbel"/>
      <family val="2"/>
      <scheme val="minor"/>
    </font>
    <font>
      <sz val="10"/>
      <color theme="5" tint="-0.249977111117893"/>
      <name val="Corbel"/>
      <family val="2"/>
      <scheme val="minor"/>
    </font>
    <font>
      <sz val="10"/>
      <color rgb="FFC00000"/>
      <name val="Corbel"/>
      <family val="2"/>
      <scheme val="minor"/>
    </font>
    <font>
      <sz val="10"/>
      <color theme="7" tint="-0.249977111117893"/>
      <name val="Corbel"/>
      <family val="2"/>
      <scheme val="minor"/>
    </font>
    <font>
      <sz val="9"/>
      <name val="Corbel"/>
      <family val="2"/>
      <scheme val="minor"/>
    </font>
    <font>
      <sz val="8"/>
      <color theme="1"/>
      <name val="Corbel"/>
      <family val="2"/>
      <scheme val="minor"/>
    </font>
    <font>
      <sz val="8"/>
      <color theme="1" tint="0.499984740745262"/>
      <name val="Corbel"/>
      <family val="2"/>
      <scheme val="minor"/>
    </font>
    <font>
      <b/>
      <sz val="8"/>
      <name val="Corbel"/>
      <family val="2"/>
      <scheme val="minor"/>
    </font>
    <font>
      <sz val="8"/>
      <name val="Corbel"/>
      <family val="2"/>
      <scheme val="minor"/>
    </font>
    <font>
      <b/>
      <sz val="8"/>
      <color theme="1"/>
      <name val="Corbel"/>
      <family val="2"/>
      <scheme val="minor"/>
    </font>
    <font>
      <sz val="8"/>
      <color theme="0" tint="-0.499984740745262"/>
      <name val="Corbel"/>
      <family val="2"/>
      <scheme val="minor"/>
    </font>
    <font>
      <sz val="8"/>
      <color theme="5" tint="-0.249977111117893"/>
      <name val="Corbel"/>
      <family val="2"/>
      <scheme val="minor"/>
    </font>
    <font>
      <b/>
      <sz val="8"/>
      <color theme="1" tint="0.499984740745262"/>
      <name val="Corbel"/>
      <family val="2"/>
      <scheme val="minor"/>
    </font>
    <font>
      <sz val="7"/>
      <color theme="1"/>
      <name val="Corbel"/>
      <family val="2"/>
      <scheme val="minor"/>
    </font>
    <font>
      <b/>
      <sz val="7"/>
      <name val="Corbel"/>
      <family val="2"/>
      <scheme val="minor"/>
    </font>
    <font>
      <sz val="7"/>
      <name val="Corbel"/>
      <family val="2"/>
      <scheme val="minor"/>
    </font>
    <font>
      <sz val="7"/>
      <color theme="5" tint="-0.249977111117893"/>
      <name val="Corbel"/>
      <family val="2"/>
      <scheme val="minor"/>
    </font>
    <font>
      <sz val="10"/>
      <color rgb="FFD5E7E2"/>
      <name val="Corbel"/>
      <family val="2"/>
      <scheme val="minor"/>
    </font>
    <font>
      <i/>
      <sz val="10"/>
      <color theme="1" tint="0.499984740745262"/>
      <name val="Corbel"/>
      <family val="2"/>
      <scheme val="minor"/>
    </font>
    <font>
      <b/>
      <sz val="8"/>
      <color rgb="FFD5E7E2"/>
      <name val="Corbel"/>
      <family val="2"/>
      <scheme val="minor"/>
    </font>
    <font>
      <sz val="8"/>
      <color rgb="FFD5E7E2"/>
      <name val="Corbel"/>
      <family val="2"/>
      <scheme val="minor"/>
    </font>
    <font>
      <sz val="8"/>
      <color rgb="FF579B8B"/>
      <name val="Corbel"/>
      <family val="2"/>
      <scheme val="minor"/>
    </font>
    <font>
      <sz val="8"/>
      <color rgb="FF84BAAD"/>
      <name val="Corbel"/>
      <family val="2"/>
      <scheme val="minor"/>
    </font>
    <font>
      <sz val="7"/>
      <color theme="1" tint="0.499984740745262"/>
      <name val="Corbel"/>
      <family val="2"/>
      <scheme val="minor"/>
    </font>
    <font>
      <sz val="10"/>
      <color theme="7"/>
      <name val="Corbel"/>
      <family val="2"/>
      <scheme val="minor"/>
    </font>
    <font>
      <sz val="10"/>
      <color theme="1" tint="0.34998626667073579"/>
      <name val="Corbel"/>
      <family val="2"/>
      <scheme val="minor"/>
    </font>
    <font>
      <sz val="8"/>
      <color theme="7"/>
      <name val="Corbel"/>
      <family val="2"/>
      <scheme val="minor"/>
    </font>
    <font>
      <sz val="8"/>
      <color theme="7" tint="-0.249977111117893"/>
      <name val="Corbel"/>
      <family val="2"/>
      <scheme val="minor"/>
    </font>
    <font>
      <sz val="6"/>
      <color theme="1"/>
      <name val="Corbel"/>
      <family val="2"/>
      <scheme val="minor"/>
    </font>
    <font>
      <sz val="11"/>
      <color theme="1"/>
      <name val="Corbel"/>
      <family val="2"/>
    </font>
    <font>
      <sz val="11"/>
      <color rgb="FF002060"/>
      <name val="Corbel"/>
      <family val="2"/>
    </font>
    <font>
      <sz val="9"/>
      <color theme="7" tint="-0.249977111117893"/>
      <name val="Corbel"/>
      <family val="2"/>
      <scheme val="minor"/>
    </font>
    <font>
      <b/>
      <sz val="9"/>
      <color theme="1"/>
      <name val="Corbel"/>
      <family val="2"/>
      <scheme val="minor"/>
    </font>
    <font>
      <sz val="9"/>
      <color rgb="FF579B8B"/>
      <name val="Corbel"/>
      <family val="2"/>
      <scheme val="minor"/>
    </font>
    <font>
      <sz val="9"/>
      <color rgb="FFD5E7E2"/>
      <name val="Corbel"/>
      <family val="2"/>
      <scheme val="minor"/>
    </font>
    <font>
      <sz val="9"/>
      <color theme="5"/>
      <name val="Corbel"/>
      <family val="2"/>
      <scheme val="minor"/>
    </font>
    <font>
      <sz val="9"/>
      <color theme="5" tint="-0.249977111117893"/>
      <name val="Corbel"/>
      <family val="2"/>
      <scheme val="minor"/>
    </font>
    <font>
      <b/>
      <sz val="14"/>
      <color rgb="FF002060"/>
      <name val="Corbel"/>
      <family val="2"/>
    </font>
    <font>
      <sz val="10"/>
      <name val="Corbel"/>
      <family val="2"/>
    </font>
    <font>
      <b/>
      <sz val="10"/>
      <color theme="1" tint="0.499984740745262"/>
      <name val="Corbel"/>
      <family val="2"/>
    </font>
    <font>
      <sz val="9"/>
      <color theme="0" tint="-0.499984740745262"/>
      <name val="Corbel"/>
      <family val="2"/>
      <scheme val="minor"/>
    </font>
    <font>
      <sz val="7"/>
      <color theme="0" tint="-0.499984740745262"/>
      <name val="Corbel"/>
      <family val="2"/>
      <scheme val="minor"/>
    </font>
    <font>
      <sz val="9"/>
      <color theme="1" tint="0.34998626667073579"/>
      <name val="Corbel"/>
      <family val="2"/>
      <scheme val="minor"/>
    </font>
    <font>
      <sz val="8"/>
      <color theme="5"/>
      <name val="Corbel"/>
      <family val="2"/>
      <scheme val="minor"/>
    </font>
    <font>
      <sz val="11"/>
      <color theme="7" tint="-0.249977111117893"/>
      <name val="Corbel"/>
      <family val="2"/>
      <scheme val="minor"/>
    </font>
    <font>
      <sz val="11"/>
      <color rgb="FF579B8B"/>
      <name val="Corbel"/>
      <family val="2"/>
      <scheme val="minor"/>
    </font>
    <font>
      <sz val="11"/>
      <color theme="5"/>
      <name val="Corbel"/>
      <family val="2"/>
      <scheme val="minor"/>
    </font>
    <font>
      <b/>
      <sz val="11"/>
      <name val="Corbel"/>
      <family val="2"/>
      <scheme val="minor"/>
    </font>
    <font>
      <sz val="8"/>
      <color theme="7" tint="-0.499984740745262"/>
      <name val="Corbel"/>
      <family val="2"/>
      <scheme val="minor"/>
    </font>
    <font>
      <sz val="8"/>
      <color rgb="FF4B8577"/>
      <name val="Corbel"/>
      <family val="2"/>
      <scheme val="minor"/>
    </font>
    <font>
      <sz val="8"/>
      <color rgb="FF386258"/>
      <name val="Corbel"/>
      <family val="2"/>
      <scheme val="minor"/>
    </font>
    <font>
      <sz val="8"/>
      <color theme="1" tint="0.34998626667073579"/>
      <name val="Corbel"/>
      <family val="2"/>
      <scheme val="minor"/>
    </font>
    <font>
      <sz val="11"/>
      <name val="Corbel"/>
      <family val="2"/>
    </font>
    <font>
      <sz val="12"/>
      <color rgb="FF002060"/>
      <name val="Corbel"/>
      <family val="2"/>
    </font>
    <font>
      <i/>
      <sz val="9"/>
      <name val="Corbel"/>
      <family val="2"/>
      <scheme val="minor"/>
    </font>
    <font>
      <sz val="8"/>
      <color rgb="FF00B050"/>
      <name val="Corbel"/>
      <family val="2"/>
      <scheme val="minor"/>
    </font>
    <font>
      <sz val="8"/>
      <color rgb="FFFF0000"/>
      <name val="Corbel"/>
      <family val="2"/>
      <scheme val="minor"/>
    </font>
    <font>
      <sz val="22"/>
      <name val="Corbel"/>
      <family val="2"/>
      <scheme val="minor"/>
    </font>
    <font>
      <sz val="7"/>
      <color rgb="FF579B8B"/>
      <name val="Corbel"/>
      <family val="2"/>
      <scheme val="minor"/>
    </font>
    <font>
      <sz val="7"/>
      <color rgb="FF7030A0"/>
      <name val="Corbel"/>
      <family val="2"/>
      <scheme val="minor"/>
    </font>
    <font>
      <sz val="7"/>
      <color theme="7" tint="-0.249977111117893"/>
      <name val="Corbel"/>
      <family val="2"/>
      <scheme val="minor"/>
    </font>
    <font>
      <sz val="8"/>
      <color rgb="FF7030A0"/>
      <name val="Corbel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4BAAD"/>
        <bgColor indexed="64"/>
      </patternFill>
    </fill>
    <fill>
      <patternFill patternType="solid">
        <fgColor rgb="FFB2D2C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5E7E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rgb="FF579B8B"/>
      </left>
      <right/>
      <top style="thin">
        <color rgb="FF579B8B"/>
      </top>
      <bottom style="thin">
        <color rgb="FF579B8B"/>
      </bottom>
      <diagonal/>
    </border>
    <border>
      <left/>
      <right style="thin">
        <color rgb="FF579B8B"/>
      </right>
      <top style="thin">
        <color rgb="FF579B8B"/>
      </top>
      <bottom style="thin">
        <color rgb="FF579B8B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579B8B"/>
      </right>
      <top/>
      <bottom style="thin">
        <color rgb="FF579B8B"/>
      </bottom>
      <diagonal/>
    </border>
    <border>
      <left/>
      <right/>
      <top/>
      <bottom style="thin">
        <color rgb="FF579B8B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thin">
        <color theme="0" tint="-0.499984740745262"/>
      </left>
      <right/>
      <top/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7" tint="-0.249977111117893"/>
      </bottom>
      <diagonal/>
    </border>
    <border>
      <left style="thin">
        <color theme="7" tint="-0.249977111117893"/>
      </left>
      <right/>
      <top style="thin">
        <color theme="7" tint="-0.249977111117893"/>
      </top>
      <bottom style="thin">
        <color theme="7" tint="-0.249977111117893"/>
      </bottom>
      <diagonal/>
    </border>
    <border>
      <left/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1" tint="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412">
    <xf numFmtId="0" fontId="0" fillId="0" borderId="0" xfId="0"/>
    <xf numFmtId="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4" fillId="0" borderId="0" xfId="0" applyFont="1"/>
    <xf numFmtId="2" fontId="3" fillId="0" borderId="0" xfId="0" applyNumberFormat="1" applyFont="1"/>
    <xf numFmtId="0" fontId="6" fillId="0" borderId="0" xfId="0" applyFont="1"/>
    <xf numFmtId="2" fontId="4" fillId="0" borderId="0" xfId="0" applyNumberFormat="1" applyFont="1"/>
    <xf numFmtId="2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3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/>
    <xf numFmtId="0" fontId="4" fillId="12" borderId="0" xfId="0" applyFont="1" applyFill="1"/>
    <xf numFmtId="0" fontId="3" fillId="12" borderId="0" xfId="0" applyFont="1" applyFill="1"/>
    <xf numFmtId="0" fontId="3" fillId="12" borderId="0" xfId="0" applyFont="1" applyFill="1" applyAlignment="1">
      <alignment horizontal="center" vertical="center"/>
    </xf>
    <xf numFmtId="0" fontId="14" fillId="0" borderId="0" xfId="0" applyFont="1" applyAlignment="1">
      <alignment vertical="top"/>
    </xf>
    <xf numFmtId="1" fontId="3" fillId="0" borderId="0" xfId="0" applyNumberFormat="1" applyFont="1" applyAlignment="1">
      <alignment horizontal="center" vertical="top"/>
    </xf>
    <xf numFmtId="1" fontId="14" fillId="0" borderId="0" xfId="0" applyNumberFormat="1" applyFont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2" fontId="3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1" fontId="14" fillId="0" borderId="0" xfId="0" applyNumberFormat="1" applyFont="1" applyAlignment="1">
      <alignment horizontal="center" vertical="top" wrapText="1"/>
    </xf>
    <xf numFmtId="1" fontId="3" fillId="0" borderId="0" xfId="0" applyNumberFormat="1" applyFont="1" applyAlignment="1">
      <alignment horizontal="center" vertical="top" wrapText="1"/>
    </xf>
    <xf numFmtId="9" fontId="4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0" xfId="0" applyFont="1"/>
    <xf numFmtId="0" fontId="4" fillId="0" borderId="19" xfId="0" applyFont="1" applyBorder="1"/>
    <xf numFmtId="2" fontId="8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9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right"/>
    </xf>
    <xf numFmtId="2" fontId="6" fillId="0" borderId="0" xfId="0" applyNumberFormat="1" applyFont="1"/>
    <xf numFmtId="0" fontId="4" fillId="0" borderId="0" xfId="0" applyFont="1" applyAlignment="1">
      <alignment vertical="center"/>
    </xf>
    <xf numFmtId="1" fontId="3" fillId="0" borderId="0" xfId="0" applyNumberFormat="1" applyFont="1" applyAlignment="1">
      <alignment horizontal="center"/>
    </xf>
    <xf numFmtId="0" fontId="15" fillId="0" borderId="0" xfId="0" applyFont="1" applyAlignment="1">
      <alignment horizontal="left" vertical="center" wrapText="1" indent="2"/>
    </xf>
    <xf numFmtId="1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2" fontId="14" fillId="0" borderId="0" xfId="0" applyNumberFormat="1" applyFont="1"/>
    <xf numFmtId="9" fontId="20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9" fontId="20" fillId="0" borderId="0" xfId="0" applyNumberFormat="1" applyFont="1" applyAlignment="1">
      <alignment horizontal="center" vertical="center"/>
    </xf>
    <xf numFmtId="9" fontId="19" fillId="0" borderId="0" xfId="0" applyNumberFormat="1" applyFont="1" applyAlignment="1">
      <alignment horizontal="center" vertical="center"/>
    </xf>
    <xf numFmtId="0" fontId="19" fillId="0" borderId="19" xfId="0" applyFont="1" applyBorder="1" applyAlignment="1">
      <alignment horizontal="center"/>
    </xf>
    <xf numFmtId="9" fontId="20" fillId="0" borderId="19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9" fontId="20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0" fillId="0" borderId="0" xfId="0" applyFont="1"/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9" fillId="0" borderId="15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vertical="center"/>
    </xf>
    <xf numFmtId="2" fontId="20" fillId="0" borderId="0" xfId="0" applyNumberFormat="1" applyFont="1"/>
    <xf numFmtId="2" fontId="22" fillId="0" borderId="0" xfId="0" applyNumberFormat="1" applyFont="1"/>
    <xf numFmtId="1" fontId="19" fillId="0" borderId="0" xfId="0" applyNumberFormat="1" applyFont="1" applyAlignment="1">
      <alignment horizontal="right"/>
    </xf>
    <xf numFmtId="0" fontId="19" fillId="9" borderId="0" xfId="0" applyFont="1" applyFill="1"/>
    <xf numFmtId="0" fontId="19" fillId="8" borderId="0" xfId="0" applyFont="1" applyFill="1"/>
    <xf numFmtId="9" fontId="27" fillId="0" borderId="0" xfId="0" applyNumberFormat="1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29" fillId="5" borderId="8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9" fontId="29" fillId="0" borderId="2" xfId="0" applyNumberFormat="1" applyFont="1" applyBorder="1" applyAlignment="1">
      <alignment horizontal="center" vertical="center"/>
    </xf>
    <xf numFmtId="9" fontId="29" fillId="0" borderId="7" xfId="0" applyNumberFormat="1" applyFont="1" applyBorder="1" applyAlignment="1">
      <alignment horizontal="center" vertical="center"/>
    </xf>
    <xf numFmtId="2" fontId="29" fillId="0" borderId="0" xfId="0" applyNumberFormat="1" applyFont="1" applyAlignment="1">
      <alignment horizontal="center"/>
    </xf>
    <xf numFmtId="0" fontId="30" fillId="0" borderId="2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7" fillId="0" borderId="22" xfId="0" applyFont="1" applyBorder="1" applyAlignment="1">
      <alignment horizontal="center"/>
    </xf>
    <xf numFmtId="0" fontId="28" fillId="13" borderId="16" xfId="0" applyFont="1" applyFill="1" applyBorder="1" applyAlignment="1">
      <alignment horizontal="center" vertical="center"/>
    </xf>
    <xf numFmtId="0" fontId="27" fillId="0" borderId="0" xfId="0" applyFont="1"/>
    <xf numFmtId="1" fontId="27" fillId="0" borderId="0" xfId="0" applyNumberFormat="1" applyFont="1" applyAlignment="1">
      <alignment horizontal="right"/>
    </xf>
    <xf numFmtId="0" fontId="20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/>
    </xf>
    <xf numFmtId="2" fontId="21" fillId="0" borderId="0" xfId="0" applyNumberFormat="1" applyFont="1" applyAlignment="1">
      <alignment horizontal="center"/>
    </xf>
    <xf numFmtId="0" fontId="22" fillId="10" borderId="8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/>
    </xf>
    <xf numFmtId="0" fontId="22" fillId="10" borderId="10" xfId="0" applyFont="1" applyFill="1" applyBorder="1" applyAlignment="1">
      <alignment horizontal="center" vertical="center"/>
    </xf>
    <xf numFmtId="0" fontId="21" fillId="6" borderId="16" xfId="0" applyFont="1" applyFill="1" applyBorder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18" xfId="0" applyFont="1" applyBorder="1" applyAlignment="1">
      <alignment vertical="center"/>
    </xf>
    <xf numFmtId="2" fontId="2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38" fillId="0" borderId="23" xfId="0" applyFont="1" applyBorder="1"/>
    <xf numFmtId="0" fontId="3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2" fontId="3" fillId="12" borderId="0" xfId="0" applyNumberFormat="1" applyFont="1" applyFill="1" applyAlignment="1">
      <alignment horizontal="center" vertical="center"/>
    </xf>
    <xf numFmtId="1" fontId="9" fillId="12" borderId="0" xfId="0" applyNumberFormat="1" applyFont="1" applyFill="1" applyAlignment="1">
      <alignment horizontal="center" vertical="center"/>
    </xf>
    <xf numFmtId="1" fontId="3" fillId="12" borderId="0" xfId="0" applyNumberFormat="1" applyFont="1" applyFill="1" applyAlignment="1">
      <alignment horizontal="center" vertical="center"/>
    </xf>
    <xf numFmtId="0" fontId="17" fillId="0" borderId="2" xfId="0" applyFont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9" fillId="12" borderId="0" xfId="0" applyFont="1" applyFill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1" fontId="9" fillId="12" borderId="0" xfId="0" applyNumberFormat="1" applyFont="1" applyFill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top" wrapText="1" indent="6"/>
    </xf>
    <xf numFmtId="0" fontId="17" fillId="0" borderId="7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 indent="4"/>
    </xf>
    <xf numFmtId="0" fontId="3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40" fillId="0" borderId="23" xfId="0" applyFont="1" applyBorder="1" applyAlignment="1">
      <alignment horizontal="center"/>
    </xf>
    <xf numFmtId="9" fontId="40" fillId="0" borderId="23" xfId="0" applyNumberFormat="1" applyFont="1" applyBorder="1" applyAlignment="1">
      <alignment horizontal="center"/>
    </xf>
    <xf numFmtId="0" fontId="19" fillId="0" borderId="1" xfId="0" applyFont="1" applyBorder="1" applyAlignment="1">
      <alignment vertical="top"/>
    </xf>
    <xf numFmtId="0" fontId="20" fillId="0" borderId="1" xfId="0" applyFont="1" applyBorder="1" applyAlignment="1">
      <alignment vertical="top"/>
    </xf>
    <xf numFmtId="0" fontId="19" fillId="0" borderId="8" xfId="0" applyFont="1" applyBorder="1" applyAlignment="1">
      <alignment vertical="top"/>
    </xf>
    <xf numFmtId="0" fontId="20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41" fillId="0" borderId="4" xfId="0" applyFont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41" fillId="0" borderId="2" xfId="0" applyFont="1" applyBorder="1" applyAlignment="1">
      <alignment horizontal="center" vertical="top" wrapText="1"/>
    </xf>
    <xf numFmtId="0" fontId="41" fillId="0" borderId="7" xfId="0" applyFont="1" applyBorder="1" applyAlignment="1">
      <alignment horizontal="center" vertical="top" wrapText="1"/>
    </xf>
    <xf numFmtId="0" fontId="21" fillId="14" borderId="1" xfId="0" applyFont="1" applyFill="1" applyBorder="1" applyAlignment="1">
      <alignment horizontal="center" vertical="center"/>
    </xf>
    <xf numFmtId="0" fontId="22" fillId="14" borderId="8" xfId="0" applyFont="1" applyFill="1" applyBorder="1" applyAlignment="1">
      <alignment horizontal="center" vertical="center"/>
    </xf>
    <xf numFmtId="0" fontId="41" fillId="0" borderId="9" xfId="0" applyFont="1" applyBorder="1" applyAlignment="1">
      <alignment vertical="top" wrapText="1"/>
    </xf>
    <xf numFmtId="0" fontId="41" fillId="0" borderId="0" xfId="0" applyFont="1" applyAlignment="1">
      <alignment vertical="top" wrapText="1"/>
    </xf>
    <xf numFmtId="0" fontId="41" fillId="0" borderId="0" xfId="0" applyFont="1" applyAlignment="1">
      <alignment horizontal="center" vertical="top" wrapText="1"/>
    </xf>
    <xf numFmtId="0" fontId="41" fillId="0" borderId="10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15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41" fillId="0" borderId="0" xfId="0" applyFont="1" applyAlignment="1">
      <alignment horizontal="left"/>
    </xf>
    <xf numFmtId="9" fontId="19" fillId="0" borderId="0" xfId="0" applyNumberFormat="1" applyFont="1" applyAlignment="1">
      <alignment vertical="center"/>
    </xf>
    <xf numFmtId="0" fontId="19" fillId="0" borderId="18" xfId="0" applyFont="1" applyBorder="1" applyAlignment="1">
      <alignment horizontal="center" vertical="center"/>
    </xf>
    <xf numFmtId="9" fontId="20" fillId="0" borderId="18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2" fontId="34" fillId="0" borderId="0" xfId="0" applyNumberFormat="1" applyFont="1" applyAlignment="1">
      <alignment vertical="center"/>
    </xf>
    <xf numFmtId="2" fontId="20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9" fontId="42" fillId="5" borderId="1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41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1" fontId="19" fillId="0" borderId="0" xfId="0" applyNumberFormat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 wrapText="1"/>
    </xf>
    <xf numFmtId="1" fontId="20" fillId="0" borderId="0" xfId="0" applyNumberFormat="1" applyFont="1" applyAlignment="1">
      <alignment horizontal="left" vertical="center" wrapText="1"/>
    </xf>
    <xf numFmtId="1" fontId="22" fillId="0" borderId="0" xfId="0" applyNumberFormat="1" applyFont="1" applyAlignment="1">
      <alignment horizontal="left" vertical="center" wrapText="1"/>
    </xf>
    <xf numFmtId="1" fontId="18" fillId="0" borderId="0" xfId="0" applyNumberFormat="1" applyFont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21" fillId="10" borderId="0" xfId="0" applyFont="1" applyFill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0" xfId="0" applyFont="1"/>
    <xf numFmtId="0" fontId="44" fillId="0" borderId="0" xfId="0" applyFont="1"/>
    <xf numFmtId="0" fontId="43" fillId="0" borderId="0" xfId="0" applyFont="1"/>
    <xf numFmtId="0" fontId="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6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0" fontId="18" fillId="2" borderId="0" xfId="0" applyFont="1" applyFill="1" applyAlignment="1">
      <alignment vertical="top" wrapText="1"/>
    </xf>
    <xf numFmtId="0" fontId="18" fillId="14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2" borderId="1" xfId="0" applyFont="1" applyFill="1" applyBorder="1" applyAlignment="1">
      <alignment vertical="top" wrapText="1"/>
    </xf>
    <xf numFmtId="0" fontId="45" fillId="0" borderId="0" xfId="0" applyFont="1" applyAlignment="1">
      <alignment horizontal="left" vertical="top" wrapText="1" indent="6"/>
    </xf>
    <xf numFmtId="0" fontId="45" fillId="0" borderId="0" xfId="0" applyFont="1" applyAlignment="1">
      <alignment horizontal="left" vertical="top" wrapText="1"/>
    </xf>
    <xf numFmtId="0" fontId="45" fillId="0" borderId="0" xfId="0" applyFont="1" applyAlignment="1">
      <alignment horizontal="left" vertical="top" wrapText="1" indent="4"/>
    </xf>
    <xf numFmtId="0" fontId="18" fillId="0" borderId="0" xfId="0" applyFont="1" applyAlignment="1">
      <alignment vertical="center"/>
    </xf>
    <xf numFmtId="0" fontId="18" fillId="0" borderId="0" xfId="0" applyFont="1"/>
    <xf numFmtId="0" fontId="4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8" fillId="7" borderId="0" xfId="0" applyFont="1" applyFill="1" applyAlignment="1">
      <alignment vertical="center" wrapText="1"/>
    </xf>
    <xf numFmtId="0" fontId="18" fillId="10" borderId="4" xfId="0" applyFont="1" applyFill="1" applyBorder="1" applyAlignment="1">
      <alignment vertical="center" wrapText="1"/>
    </xf>
    <xf numFmtId="0" fontId="18" fillId="10" borderId="9" xfId="0" applyFont="1" applyFill="1" applyBorder="1" applyAlignment="1">
      <alignment vertical="center" wrapText="1"/>
    </xf>
    <xf numFmtId="0" fontId="48" fillId="0" borderId="0" xfId="0" applyFont="1" applyAlignment="1">
      <alignment vertical="center"/>
    </xf>
    <xf numFmtId="0" fontId="35" fillId="0" borderId="4" xfId="0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35" fillId="0" borderId="7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4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8" fillId="11" borderId="0" xfId="0" applyFont="1" applyFill="1" applyAlignment="1">
      <alignment vertical="top" wrapText="1"/>
    </xf>
    <xf numFmtId="0" fontId="18" fillId="5" borderId="4" xfId="0" applyFont="1" applyFill="1" applyBorder="1" applyAlignment="1">
      <alignment vertical="top" wrapText="1"/>
    </xf>
    <xf numFmtId="0" fontId="18" fillId="5" borderId="4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0" fillId="0" borderId="0" xfId="0" applyFont="1" applyAlignment="1">
      <alignment horizontal="left" vertical="center" wrapText="1"/>
    </xf>
    <xf numFmtId="0" fontId="50" fillId="0" borderId="0" xfId="0" applyFont="1" applyAlignment="1">
      <alignment horizontal="left" vertical="center" wrapText="1" indent="2"/>
    </xf>
    <xf numFmtId="0" fontId="18" fillId="0" borderId="0" xfId="0" applyFont="1" applyAlignment="1">
      <alignment horizontal="left" vertical="top" wrapText="1"/>
    </xf>
    <xf numFmtId="1" fontId="5" fillId="0" borderId="0" xfId="0" applyNumberFormat="1" applyFont="1" applyAlignment="1">
      <alignment horizontal="right"/>
    </xf>
    <xf numFmtId="9" fontId="42" fillId="10" borderId="1" xfId="0" applyNumberFormat="1" applyFont="1" applyFill="1" applyBorder="1" applyAlignment="1">
      <alignment horizontal="center" vertical="center"/>
    </xf>
    <xf numFmtId="9" fontId="42" fillId="14" borderId="1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52" fillId="0" borderId="0" xfId="0" applyFont="1"/>
    <xf numFmtId="0" fontId="53" fillId="0" borderId="0" xfId="0" applyFont="1"/>
    <xf numFmtId="0" fontId="4" fillId="0" borderId="0" xfId="0" applyFont="1" applyAlignment="1">
      <alignment horizontal="right"/>
    </xf>
    <xf numFmtId="0" fontId="35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2" fontId="9" fillId="0" borderId="0" xfId="0" applyNumberFormat="1" applyFont="1"/>
    <xf numFmtId="2" fontId="18" fillId="2" borderId="0" xfId="0" applyNumberFormat="1" applyFont="1" applyFill="1"/>
    <xf numFmtId="2" fontId="18" fillId="10" borderId="0" xfId="0" applyNumberFormat="1" applyFont="1" applyFill="1"/>
    <xf numFmtId="2" fontId="18" fillId="5" borderId="0" xfId="0" applyNumberFormat="1" applyFont="1" applyFill="1"/>
    <xf numFmtId="2" fontId="11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9" fontId="5" fillId="0" borderId="0" xfId="0" applyNumberFormat="1" applyFont="1"/>
    <xf numFmtId="0" fontId="11" fillId="0" borderId="0" xfId="0" applyFont="1" applyAlignment="1">
      <alignment horizontal="center" vertical="center"/>
    </xf>
    <xf numFmtId="0" fontId="4" fillId="2" borderId="3" xfId="0" applyFont="1" applyFill="1" applyBorder="1"/>
    <xf numFmtId="0" fontId="0" fillId="2" borderId="26" xfId="0" applyFill="1" applyBorder="1"/>
    <xf numFmtId="0" fontId="0" fillId="0" borderId="26" xfId="0" applyBorder="1"/>
    <xf numFmtId="2" fontId="4" fillId="0" borderId="26" xfId="0" applyNumberFormat="1" applyFont="1" applyBorder="1"/>
    <xf numFmtId="2" fontId="18" fillId="4" borderId="6" xfId="0" applyNumberFormat="1" applyFont="1" applyFill="1" applyBorder="1" applyAlignment="1">
      <alignment horizontal="right" vertical="center"/>
    </xf>
    <xf numFmtId="0" fontId="4" fillId="10" borderId="3" xfId="0" applyFont="1" applyFill="1" applyBorder="1"/>
    <xf numFmtId="0" fontId="0" fillId="10" borderId="26" xfId="0" applyFill="1" applyBorder="1"/>
    <xf numFmtId="2" fontId="18" fillId="7" borderId="6" xfId="0" applyNumberFormat="1" applyFont="1" applyFill="1" applyBorder="1" applyAlignment="1">
      <alignment vertical="center"/>
    </xf>
    <xf numFmtId="0" fontId="4" fillId="5" borderId="3" xfId="0" applyFont="1" applyFill="1" applyBorder="1"/>
    <xf numFmtId="0" fontId="0" fillId="5" borderId="26" xfId="0" applyFill="1" applyBorder="1"/>
    <xf numFmtId="2" fontId="18" fillId="11" borderId="6" xfId="0" applyNumberFormat="1" applyFont="1" applyFill="1" applyBorder="1" applyAlignment="1">
      <alignment vertical="center"/>
    </xf>
    <xf numFmtId="0" fontId="18" fillId="3" borderId="6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0" fillId="3" borderId="0" xfId="0" applyFill="1"/>
    <xf numFmtId="0" fontId="56" fillId="0" borderId="0" xfId="0" applyFont="1"/>
    <xf numFmtId="0" fontId="57" fillId="0" borderId="0" xfId="0" applyFont="1" applyAlignment="1">
      <alignment horizontal="left" vertical="center"/>
    </xf>
    <xf numFmtId="9" fontId="4" fillId="3" borderId="0" xfId="0" applyNumberFormat="1" applyFont="1" applyFill="1"/>
    <xf numFmtId="9" fontId="5" fillId="3" borderId="0" xfId="0" applyNumberFormat="1" applyFont="1" applyFill="1"/>
    <xf numFmtId="2" fontId="22" fillId="0" borderId="0" xfId="0" applyNumberFormat="1" applyFont="1" applyAlignment="1">
      <alignment horizontal="center"/>
    </xf>
    <xf numFmtId="0" fontId="7" fillId="0" borderId="1" xfId="0" applyFont="1" applyBorder="1" applyAlignment="1">
      <alignment vertical="top"/>
    </xf>
    <xf numFmtId="0" fontId="58" fillId="0" borderId="23" xfId="0" applyFont="1" applyBorder="1" applyAlignment="1">
      <alignment horizontal="left" vertical="center"/>
    </xf>
    <xf numFmtId="0" fontId="3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left" vertical="center"/>
    </xf>
    <xf numFmtId="0" fontId="59" fillId="0" borderId="18" xfId="0" applyFont="1" applyBorder="1" applyAlignment="1">
      <alignment horizontal="left" vertical="center"/>
    </xf>
    <xf numFmtId="0" fontId="60" fillId="0" borderId="19" xfId="0" applyFont="1" applyBorder="1" applyAlignment="1">
      <alignment horizontal="left" vertical="center"/>
    </xf>
    <xf numFmtId="0" fontId="27" fillId="12" borderId="1" xfId="0" applyFont="1" applyFill="1" applyBorder="1" applyAlignment="1">
      <alignment horizontal="center" vertical="center" wrapText="1"/>
    </xf>
    <xf numFmtId="9" fontId="27" fillId="0" borderId="1" xfId="0" applyNumberFormat="1" applyFont="1" applyBorder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9" fontId="37" fillId="0" borderId="1" xfId="0" applyNumberFormat="1" applyFont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66" fillId="0" borderId="0" xfId="0" applyFont="1"/>
    <xf numFmtId="0" fontId="67" fillId="0" borderId="0" xfId="0" applyFont="1"/>
    <xf numFmtId="2" fontId="29" fillId="0" borderId="0" xfId="0" applyNumberFormat="1" applyFont="1" applyAlignment="1">
      <alignment horizontal="left"/>
    </xf>
    <xf numFmtId="2" fontId="2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37" fillId="0" borderId="5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30" fillId="0" borderId="20" xfId="0" applyFont="1" applyBorder="1" applyAlignment="1">
      <alignment vertical="center" wrapText="1"/>
    </xf>
    <xf numFmtId="0" fontId="37" fillId="0" borderId="0" xfId="0" applyFont="1" applyAlignment="1">
      <alignment vertical="top"/>
    </xf>
    <xf numFmtId="0" fontId="21" fillId="5" borderId="1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9" fillId="0" borderId="20" xfId="0" applyFont="1" applyBorder="1" applyAlignment="1">
      <alignment vertical="center" wrapText="1"/>
    </xf>
    <xf numFmtId="0" fontId="69" fillId="0" borderId="0" xfId="0" applyFont="1"/>
    <xf numFmtId="0" fontId="70" fillId="0" borderId="0" xfId="0" applyFont="1" applyAlignment="1">
      <alignment horizontal="left"/>
    </xf>
    <xf numFmtId="2" fontId="0" fillId="0" borderId="26" xfId="0" applyNumberFormat="1" applyBorder="1"/>
    <xf numFmtId="0" fontId="0" fillId="0" borderId="0" xfId="0" applyAlignment="1">
      <alignment horizontal="left"/>
    </xf>
    <xf numFmtId="0" fontId="15" fillId="0" borderId="8" xfId="0" applyFont="1" applyBorder="1" applyAlignment="1">
      <alignment horizontal="left" vertical="center" wrapText="1"/>
    </xf>
    <xf numFmtId="0" fontId="26" fillId="0" borderId="0" xfId="0" applyFont="1"/>
    <xf numFmtId="0" fontId="71" fillId="0" borderId="0" xfId="0" applyFont="1" applyAlignment="1">
      <alignment vertical="center"/>
    </xf>
    <xf numFmtId="0" fontId="37" fillId="0" borderId="27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1" fillId="10" borderId="28" xfId="0" applyFont="1" applyFill="1" applyBorder="1" applyAlignment="1">
      <alignment horizontal="center" vertical="center"/>
    </xf>
    <xf numFmtId="0" fontId="22" fillId="10" borderId="29" xfId="0" applyFont="1" applyFill="1" applyBorder="1" applyAlignment="1">
      <alignment horizontal="center" vertical="center"/>
    </xf>
    <xf numFmtId="0" fontId="35" fillId="0" borderId="0" xfId="0" applyFont="1" applyAlignment="1">
      <alignment vertical="center" wrapText="1"/>
    </xf>
    <xf numFmtId="1" fontId="72" fillId="0" borderId="0" xfId="0" applyNumberFormat="1" applyFont="1" applyAlignment="1">
      <alignment horizontal="left" vertical="center"/>
    </xf>
    <xf numFmtId="2" fontId="72" fillId="0" borderId="0" xfId="0" applyNumberFormat="1" applyFont="1" applyAlignment="1">
      <alignment horizontal="left" vertical="center"/>
    </xf>
    <xf numFmtId="0" fontId="72" fillId="0" borderId="0" xfId="0" applyFont="1" applyAlignment="1">
      <alignment horizontal="left" vertical="center"/>
    </xf>
    <xf numFmtId="164" fontId="72" fillId="0" borderId="0" xfId="0" applyNumberFormat="1" applyFont="1" applyAlignment="1">
      <alignment horizontal="left" vertical="center"/>
    </xf>
    <xf numFmtId="0" fontId="74" fillId="0" borderId="0" xfId="0" applyFont="1" applyAlignment="1">
      <alignment vertical="top"/>
    </xf>
    <xf numFmtId="2" fontId="74" fillId="0" borderId="0" xfId="0" applyNumberFormat="1" applyFont="1" applyAlignment="1">
      <alignment horizontal="center" vertical="top"/>
    </xf>
    <xf numFmtId="0" fontId="74" fillId="0" borderId="0" xfId="0" applyFont="1" applyAlignment="1">
      <alignment horizontal="center" vertical="top"/>
    </xf>
    <xf numFmtId="1" fontId="74" fillId="0" borderId="0" xfId="0" applyNumberFormat="1" applyFont="1" applyAlignment="1">
      <alignment horizontal="center" vertical="top"/>
    </xf>
    <xf numFmtId="0" fontId="74" fillId="0" borderId="0" xfId="0" applyFont="1" applyAlignment="1">
      <alignment horizontal="center" vertical="top" wrapText="1"/>
    </xf>
    <xf numFmtId="164" fontId="74" fillId="0" borderId="0" xfId="0" applyNumberFormat="1" applyFont="1" applyAlignment="1">
      <alignment horizontal="center" vertical="top"/>
    </xf>
    <xf numFmtId="0" fontId="22" fillId="12" borderId="9" xfId="0" applyFont="1" applyFill="1" applyBorder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22" fillId="16" borderId="0" xfId="0" applyFont="1" applyFill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9" fillId="12" borderId="9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2" fillId="3" borderId="0" xfId="0" applyFont="1" applyFill="1" applyAlignment="1" applyProtection="1">
      <alignment horizontal="center" vertical="center"/>
      <protection locked="0"/>
    </xf>
    <xf numFmtId="0" fontId="22" fillId="9" borderId="9" xfId="0" applyFont="1" applyFill="1" applyBorder="1" applyAlignment="1" applyProtection="1">
      <alignment horizontal="center" vertical="center"/>
      <protection locked="0"/>
    </xf>
    <xf numFmtId="0" fontId="22" fillId="8" borderId="0" xfId="0" applyFont="1" applyFill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1" fontId="30" fillId="0" borderId="0" xfId="0" applyNumberFormat="1" applyFont="1" applyAlignment="1">
      <alignment horizontal="center" vertical="top"/>
    </xf>
    <xf numFmtId="2" fontId="30" fillId="0" borderId="0" xfId="0" applyNumberFormat="1" applyFont="1" applyAlignment="1">
      <alignment horizontal="center" vertical="top"/>
    </xf>
    <xf numFmtId="0" fontId="30" fillId="0" borderId="0" xfId="0" applyFont="1" applyAlignment="1">
      <alignment horizontal="center" vertical="top"/>
    </xf>
    <xf numFmtId="164" fontId="30" fillId="0" borderId="0" xfId="0" applyNumberFormat="1" applyFont="1" applyAlignment="1">
      <alignment horizontal="center" vertical="top"/>
    </xf>
    <xf numFmtId="0" fontId="73" fillId="0" borderId="0" xfId="0" applyFont="1"/>
    <xf numFmtId="0" fontId="73" fillId="0" borderId="0" xfId="0" applyFont="1" applyAlignment="1">
      <alignment horizontal="center" vertical="top"/>
    </xf>
    <xf numFmtId="0" fontId="22" fillId="12" borderId="9" xfId="0" applyFont="1" applyFill="1" applyBorder="1" applyAlignment="1">
      <alignment horizontal="center" vertical="center"/>
    </xf>
    <xf numFmtId="0" fontId="75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 vertical="top"/>
    </xf>
    <xf numFmtId="1" fontId="22" fillId="0" borderId="0" xfId="0" applyNumberFormat="1" applyFont="1" applyAlignment="1">
      <alignment horizontal="center" vertical="top" wrapText="1"/>
    </xf>
    <xf numFmtId="1" fontId="54" fillId="0" borderId="0" xfId="0" applyNumberFormat="1" applyFont="1"/>
    <xf numFmtId="1" fontId="16" fillId="0" borderId="0" xfId="0" applyNumberFormat="1" applyFont="1"/>
    <xf numFmtId="1" fontId="7" fillId="3" borderId="26" xfId="0" applyNumberFormat="1" applyFont="1" applyFill="1" applyBorder="1" applyProtection="1">
      <protection locked="0"/>
    </xf>
    <xf numFmtId="1" fontId="5" fillId="12" borderId="0" xfId="0" applyNumberFormat="1" applyFont="1" applyFill="1" applyProtection="1">
      <protection locked="0"/>
    </xf>
    <xf numFmtId="0" fontId="5" fillId="3" borderId="0" xfId="0" applyFont="1" applyFill="1" applyProtection="1">
      <protection locked="0"/>
    </xf>
    <xf numFmtId="0" fontId="0" fillId="3" borderId="0" xfId="0" applyFill="1" applyAlignment="1" applyProtection="1">
      <alignment horizontal="left"/>
      <protection locked="0"/>
    </xf>
    <xf numFmtId="0" fontId="4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14" fontId="0" fillId="3" borderId="0" xfId="0" applyNumberForma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18" fillId="0" borderId="9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2" fontId="2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37" fillId="0" borderId="0" xfId="0" applyFont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/>
    </xf>
    <xf numFmtId="2" fontId="22" fillId="0" borderId="6" xfId="0" applyNumberFormat="1" applyFont="1" applyBorder="1" applyAlignment="1">
      <alignment horizontal="center" vertical="center"/>
    </xf>
    <xf numFmtId="0" fontId="62" fillId="0" borderId="5" xfId="0" applyFont="1" applyBorder="1" applyAlignment="1">
      <alignment horizontal="left" vertical="top" wrapText="1"/>
    </xf>
    <xf numFmtId="0" fontId="62" fillId="0" borderId="1" xfId="0" applyFont="1" applyBorder="1" applyAlignment="1">
      <alignment horizontal="left" vertical="top" wrapText="1"/>
    </xf>
    <xf numFmtId="0" fontId="21" fillId="15" borderId="22" xfId="0" applyFont="1" applyFill="1" applyBorder="1" applyAlignment="1">
      <alignment horizontal="center" vertical="center"/>
    </xf>
    <xf numFmtId="0" fontId="21" fillId="15" borderId="16" xfId="0" applyFont="1" applyFill="1" applyBorder="1" applyAlignment="1">
      <alignment horizontal="center" vertical="center"/>
    </xf>
    <xf numFmtId="2" fontId="22" fillId="4" borderId="1" xfId="0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2" fontId="21" fillId="0" borderId="24" xfId="0" applyNumberFormat="1" applyFont="1" applyBorder="1" applyAlignment="1">
      <alignment horizontal="center" vertical="center"/>
    </xf>
    <xf numFmtId="2" fontId="21" fillId="0" borderId="25" xfId="0" applyNumberFormat="1" applyFont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64" fillId="0" borderId="5" xfId="0" applyFont="1" applyBorder="1" applyAlignment="1">
      <alignment horizontal="left" vertical="center"/>
    </xf>
    <xf numFmtId="0" fontId="64" fillId="0" borderId="1" xfId="0" applyFont="1" applyBorder="1" applyAlignment="1">
      <alignment horizontal="left" vertical="center"/>
    </xf>
    <xf numFmtId="2" fontId="22" fillId="7" borderId="1" xfId="0" applyNumberFormat="1" applyFont="1" applyFill="1" applyBorder="1" applyAlignment="1">
      <alignment horizontal="center" vertical="center"/>
    </xf>
    <xf numFmtId="0" fontId="61" fillId="0" borderId="1" xfId="0" applyFont="1" applyBorder="1" applyAlignment="1">
      <alignment horizontal="left" vertical="center" wrapText="1"/>
    </xf>
    <xf numFmtId="0" fontId="61" fillId="0" borderId="8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2" fontId="21" fillId="0" borderId="11" xfId="0" applyNumberFormat="1" applyFont="1" applyBorder="1" applyAlignment="1">
      <alignment horizontal="center" vertical="center"/>
    </xf>
    <xf numFmtId="2" fontId="21" fillId="0" borderId="12" xfId="0" applyNumberFormat="1" applyFont="1" applyBorder="1" applyAlignment="1">
      <alignment horizontal="center" vertical="center"/>
    </xf>
    <xf numFmtId="0" fontId="55" fillId="0" borderId="0" xfId="0" applyFont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57" fillId="0" borderId="0" xfId="0" applyFont="1" applyAlignment="1">
      <alignment horizontal="left" vertical="center"/>
    </xf>
    <xf numFmtId="2" fontId="22" fillId="11" borderId="1" xfId="0" applyNumberFormat="1" applyFont="1" applyFill="1" applyBorder="1" applyAlignment="1">
      <alignment horizontal="center" vertical="center"/>
    </xf>
    <xf numFmtId="0" fontId="25" fillId="0" borderId="2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/>
    </xf>
    <xf numFmtId="2" fontId="22" fillId="0" borderId="6" xfId="0" applyNumberFormat="1" applyFont="1" applyBorder="1" applyAlignment="1">
      <alignment horizontal="center"/>
    </xf>
    <xf numFmtId="2" fontId="21" fillId="0" borderId="13" xfId="0" applyNumberFormat="1" applyFont="1" applyBorder="1" applyAlignment="1">
      <alignment horizontal="center" vertical="center"/>
    </xf>
    <xf numFmtId="2" fontId="21" fillId="0" borderId="14" xfId="0" applyNumberFormat="1" applyFont="1" applyBorder="1" applyAlignment="1">
      <alignment horizontal="center" vertical="center"/>
    </xf>
    <xf numFmtId="2" fontId="22" fillId="11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46" fillId="0" borderId="3" xfId="0" applyNumberFormat="1" applyFont="1" applyBorder="1" applyAlignment="1">
      <alignment horizontal="left"/>
    </xf>
    <xf numFmtId="9" fontId="46" fillId="0" borderId="26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4BAAD"/>
      <color rgb="FFFFF9E7"/>
      <color rgb="FF4B8577"/>
      <color rgb="FF386258"/>
      <color rgb="FF579B8B"/>
      <color rgb="FFB2D2CA"/>
      <color rgb="FFD5E7E2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482464383310114E-2"/>
          <c:y val="4.292761367761655E-2"/>
          <c:w val="0.92837075921065426"/>
          <c:h val="0.870692563247247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'Avaliação Cultural'!$G$112:$G$119</c:f>
              <c:strCache>
                <c:ptCount val="8"/>
                <c:pt idx="0">
                  <c:v>Tecido urbano</c:v>
                </c:pt>
                <c:pt idx="1">
                  <c:v>Cérceas e envolvente</c:v>
                </c:pt>
                <c:pt idx="2">
                  <c:v>Frente de rua</c:v>
                </c:pt>
                <c:pt idx="3">
                  <c:v>Organização espacial</c:v>
                </c:pt>
                <c:pt idx="4">
                  <c:v>Comunicações</c:v>
                </c:pt>
                <c:pt idx="5">
                  <c:v>Caracterização</c:v>
                </c:pt>
                <c:pt idx="6">
                  <c:v>Elementos primários</c:v>
                </c:pt>
                <c:pt idx="7">
                  <c:v>Elementos secundários</c:v>
                </c:pt>
              </c:strCache>
            </c:strRef>
          </c:cat>
          <c:val>
            <c:numRef>
              <c:f>'Avaliação Cultural'!$H$112:$H$119</c:f>
            </c:numRef>
          </c:val>
          <c:extLst>
            <c:ext xmlns:c16="http://schemas.microsoft.com/office/drawing/2014/chart" uri="{C3380CC4-5D6E-409C-BE32-E72D297353CC}">
              <c16:uniqueId val="{00000000-FB3C-4FAC-8C3E-8AF576B76CCA}"/>
            </c:ext>
          </c:extLst>
        </c:ser>
        <c:ser>
          <c:idx val="2"/>
          <c:order val="2"/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'Avaliação Cultural'!$G$112:$G$119</c:f>
              <c:strCache>
                <c:ptCount val="8"/>
                <c:pt idx="0">
                  <c:v>Tecido urbano</c:v>
                </c:pt>
                <c:pt idx="1">
                  <c:v>Cérceas e envolvente</c:v>
                </c:pt>
                <c:pt idx="2">
                  <c:v>Frente de rua</c:v>
                </c:pt>
                <c:pt idx="3">
                  <c:v>Organização espacial</c:v>
                </c:pt>
                <c:pt idx="4">
                  <c:v>Comunicações</c:v>
                </c:pt>
                <c:pt idx="5">
                  <c:v>Caracterização</c:v>
                </c:pt>
                <c:pt idx="6">
                  <c:v>Elementos primários</c:v>
                </c:pt>
                <c:pt idx="7">
                  <c:v>Elementos secundários</c:v>
                </c:pt>
              </c:strCache>
            </c:strRef>
          </c:cat>
          <c:val>
            <c:numRef>
              <c:f>'Avaliação Cultural'!$J$112:$J$119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FAC-8C3E-8AF576B76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5998000"/>
        <c:axId val="64599966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'Avaliação Cultural'!$G$112:$G$119</c15:sqref>
                        </c15:formulaRef>
                      </c:ext>
                    </c:extLst>
                    <c:strCache>
                      <c:ptCount val="8"/>
                      <c:pt idx="0">
                        <c:v>Tecido urbano</c:v>
                      </c:pt>
                      <c:pt idx="1">
                        <c:v>Cérceas e envolvente</c:v>
                      </c:pt>
                      <c:pt idx="2">
                        <c:v>Frente de rua</c:v>
                      </c:pt>
                      <c:pt idx="3">
                        <c:v>Organização espacial</c:v>
                      </c:pt>
                      <c:pt idx="4">
                        <c:v>Comunicações</c:v>
                      </c:pt>
                      <c:pt idx="5">
                        <c:v>Caracterização</c:v>
                      </c:pt>
                      <c:pt idx="6">
                        <c:v>Elementos primários</c:v>
                      </c:pt>
                      <c:pt idx="7">
                        <c:v>Elementos secundários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'Avaliação Cultural'!$I$112:$I$119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B3C-4FAC-8C3E-8AF576B76CCA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'Avaliação Cultural'!$G$112:$G$119</c15:sqref>
                        </c15:formulaRef>
                      </c:ext>
                    </c:extLst>
                    <c:strCache>
                      <c:ptCount val="8"/>
                      <c:pt idx="0">
                        <c:v>Tecido urbano</c:v>
                      </c:pt>
                      <c:pt idx="1">
                        <c:v>Cérceas e envolvente</c:v>
                      </c:pt>
                      <c:pt idx="2">
                        <c:v>Frente de rua</c:v>
                      </c:pt>
                      <c:pt idx="3">
                        <c:v>Organização espacial</c:v>
                      </c:pt>
                      <c:pt idx="4">
                        <c:v>Comunicações</c:v>
                      </c:pt>
                      <c:pt idx="5">
                        <c:v>Caracterização</c:v>
                      </c:pt>
                      <c:pt idx="6">
                        <c:v>Elementos primários</c:v>
                      </c:pt>
                      <c:pt idx="7">
                        <c:v>Elementos secundários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'Avaliação Cultural'!$K$112:$K$119</c15:sqref>
                        </c15:formulaRef>
                      </c:ext>
                    </c:extLst>
                    <c:numCache>
                      <c:formatCode>0.00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B3C-4FAC-8C3E-8AF576B76CCA}"/>
                  </c:ext>
                </c:extLst>
              </c15:ser>
            </c15:filteredBarSeries>
          </c:ext>
        </c:extLst>
      </c:barChart>
      <c:catAx>
        <c:axId val="64599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45999664"/>
        <c:crosses val="autoZero"/>
        <c:auto val="1"/>
        <c:lblAlgn val="ctr"/>
        <c:lblOffset val="100"/>
        <c:noMultiLvlLbl val="0"/>
      </c:catAx>
      <c:valAx>
        <c:axId val="645999664"/>
        <c:scaling>
          <c:orientation val="minMax"/>
          <c:max val="3.2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4599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'Avaliação Ambiental'!$G$116:$G$124</c:f>
              <c:strCache>
                <c:ptCount val="9"/>
                <c:pt idx="0">
                  <c:v>Materiais existentes</c:v>
                </c:pt>
                <c:pt idx="1">
                  <c:v>Materiais adicionados</c:v>
                </c:pt>
                <c:pt idx="2">
                  <c:v>Ganhos solares</c:v>
                </c:pt>
                <c:pt idx="3">
                  <c:v>Iluminação natural</c:v>
                </c:pt>
                <c:pt idx="4">
                  <c:v>Ventilação natural </c:v>
                </c:pt>
                <c:pt idx="5">
                  <c:v>Balanço Higro Térmico</c:v>
                </c:pt>
                <c:pt idx="6">
                  <c:v>Isolamento térmico </c:v>
                </c:pt>
                <c:pt idx="7">
                  <c:v>Energia renovável</c:v>
                </c:pt>
                <c:pt idx="8">
                  <c:v>Instalações e Redes</c:v>
                </c:pt>
              </c:strCache>
            </c:strRef>
          </c:cat>
          <c:val>
            <c:numRef>
              <c:f>'Avaliação Ambiental'!$H$117:$H$125</c:f>
            </c:numRef>
          </c:val>
          <c:extLst>
            <c:ext xmlns:c16="http://schemas.microsoft.com/office/drawing/2014/chart" uri="{C3380CC4-5D6E-409C-BE32-E72D297353CC}">
              <c16:uniqueId val="{00000000-B108-4689-8D57-FFB4BC5AEEA3}"/>
            </c:ext>
          </c:extLst>
        </c:ser>
        <c:ser>
          <c:idx val="3"/>
          <c:order val="3"/>
          <c:spPr>
            <a:solidFill>
              <a:srgbClr val="579B8B"/>
            </a:solidFill>
            <a:ln>
              <a:noFill/>
            </a:ln>
            <a:effectLst/>
          </c:spPr>
          <c:invertIfNegative val="0"/>
          <c:cat>
            <c:strRef>
              <c:f>'Avaliação Ambiental'!$G$116:$G$124</c:f>
              <c:strCache>
                <c:ptCount val="9"/>
                <c:pt idx="0">
                  <c:v>Materiais existentes</c:v>
                </c:pt>
                <c:pt idx="1">
                  <c:v>Materiais adicionados</c:v>
                </c:pt>
                <c:pt idx="2">
                  <c:v>Ganhos solares</c:v>
                </c:pt>
                <c:pt idx="3">
                  <c:v>Iluminação natural</c:v>
                </c:pt>
                <c:pt idx="4">
                  <c:v>Ventilação natural </c:v>
                </c:pt>
                <c:pt idx="5">
                  <c:v>Balanço Higro Térmico</c:v>
                </c:pt>
                <c:pt idx="6">
                  <c:v>Isolamento térmico </c:v>
                </c:pt>
                <c:pt idx="7">
                  <c:v>Energia renovável</c:v>
                </c:pt>
                <c:pt idx="8">
                  <c:v>Instalações e Redes</c:v>
                </c:pt>
              </c:strCache>
            </c:strRef>
          </c:cat>
          <c:val>
            <c:numRef>
              <c:f>'Avaliação Ambiental'!$J$116:$J$124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08-4689-8D57-FFB4BC5AE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4184624"/>
        <c:axId val="6441862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'Avaliação Ambiental'!$G$116:$G$124</c15:sqref>
                        </c15:formulaRef>
                      </c:ext>
                    </c:extLst>
                    <c:strCache>
                      <c:ptCount val="9"/>
                      <c:pt idx="0">
                        <c:v>Materiais existentes</c:v>
                      </c:pt>
                      <c:pt idx="1">
                        <c:v>Materiais adicionados</c:v>
                      </c:pt>
                      <c:pt idx="2">
                        <c:v>Ganhos solares</c:v>
                      </c:pt>
                      <c:pt idx="3">
                        <c:v>Iluminação natural</c:v>
                      </c:pt>
                      <c:pt idx="4">
                        <c:v>Ventilação natural </c:v>
                      </c:pt>
                      <c:pt idx="5">
                        <c:v>Balanço Higro Térmico</c:v>
                      </c:pt>
                      <c:pt idx="6">
                        <c:v>Isolamento térmico </c:v>
                      </c:pt>
                      <c:pt idx="7">
                        <c:v>Energia renovável</c:v>
                      </c:pt>
                      <c:pt idx="8">
                        <c:v>Instalações e Redes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'Avaliação Ambiental'!$I$117:$I$125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108-4689-8D57-FFB4BC5AEEA3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'Avaliação Ambiental'!$G$116:$G$124</c15:sqref>
                        </c15:formulaRef>
                      </c:ext>
                    </c:extLst>
                    <c:strCache>
                      <c:ptCount val="9"/>
                      <c:pt idx="0">
                        <c:v>Materiais existentes</c:v>
                      </c:pt>
                      <c:pt idx="1">
                        <c:v>Materiais adicionados</c:v>
                      </c:pt>
                      <c:pt idx="2">
                        <c:v>Ganhos solares</c:v>
                      </c:pt>
                      <c:pt idx="3">
                        <c:v>Iluminação natural</c:v>
                      </c:pt>
                      <c:pt idx="4">
                        <c:v>Ventilação natural </c:v>
                      </c:pt>
                      <c:pt idx="5">
                        <c:v>Balanço Higro Térmico</c:v>
                      </c:pt>
                      <c:pt idx="6">
                        <c:v>Isolamento térmico </c:v>
                      </c:pt>
                      <c:pt idx="7">
                        <c:v>Energia renovável</c:v>
                      </c:pt>
                      <c:pt idx="8">
                        <c:v>Instalações e Redes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'Avaliação Ambiental'!$J$125:$J$125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108-4689-8D57-FFB4BC5AEEA3}"/>
                  </c:ext>
                </c:extLst>
              </c15:ser>
            </c15:filteredBarSeries>
          </c:ext>
        </c:extLst>
      </c:barChart>
      <c:catAx>
        <c:axId val="64418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44186288"/>
        <c:crosses val="autoZero"/>
        <c:auto val="1"/>
        <c:lblAlgn val="ctr"/>
        <c:lblOffset val="100"/>
        <c:noMultiLvlLbl val="0"/>
      </c:catAx>
      <c:valAx>
        <c:axId val="644186288"/>
        <c:scaling>
          <c:orientation val="minMax"/>
          <c:max val="3.2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4418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D5E7E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4803149606299213" l="0.70866141732283472" r="0.70866141732283472" t="0.74803149606299213" header="0.31496062992125984" footer="0.1181102362204724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'Avaliação Social'!$G$85:$G$90</c:f>
              <c:strCache>
                <c:ptCount val="6"/>
                <c:pt idx="0">
                  <c:v>Usos</c:v>
                </c:pt>
                <c:pt idx="1">
                  <c:v>Comunidade</c:v>
                </c:pt>
                <c:pt idx="2">
                  <c:v>Edifício</c:v>
                </c:pt>
                <c:pt idx="3">
                  <c:v>Habitações</c:v>
                </c:pt>
                <c:pt idx="4">
                  <c:v>Ciclo de vida</c:v>
                </c:pt>
                <c:pt idx="5">
                  <c:v>Benefícios sociais</c:v>
                </c:pt>
              </c:strCache>
            </c:strRef>
          </c:cat>
          <c:val>
            <c:numRef>
              <c:f>'Avaliação Social'!$J$85:$J$90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D-4F7D-BDDB-FCD04EBE5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5394576"/>
        <c:axId val="435400400"/>
      </c:barChart>
      <c:catAx>
        <c:axId val="43539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35400400"/>
        <c:crosses val="autoZero"/>
        <c:auto val="1"/>
        <c:lblAlgn val="ctr"/>
        <c:lblOffset val="100"/>
        <c:noMultiLvlLbl val="0"/>
      </c:catAx>
      <c:valAx>
        <c:axId val="435400400"/>
        <c:scaling>
          <c:orientation val="minMax"/>
          <c:max val="3.2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35394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2C0-4789-8046-6D619A7B8138}"/>
              </c:ext>
            </c:extLst>
          </c:dPt>
          <c:dPt>
            <c:idx val="1"/>
            <c:invertIfNegative val="0"/>
            <c:bubble3D val="0"/>
            <c:spPr>
              <a:solidFill>
                <a:srgbClr val="84BAA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C0-4789-8046-6D619A7B813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2C0-4789-8046-6D619A7B8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('Avaliação 3 Dimensões'!$D$15,'Avaliação 3 Dimensões'!$D$20,'Avaliação 3 Dimensões'!$D$26)</c:f>
              <c:strCache>
                <c:ptCount val="3"/>
                <c:pt idx="0">
                  <c:v>DIM CULTURAL</c:v>
                </c:pt>
                <c:pt idx="1">
                  <c:v>DIM AMBIENTAL</c:v>
                </c:pt>
                <c:pt idx="2">
                  <c:v>DIM SOCIAL</c:v>
                </c:pt>
              </c:strCache>
            </c:strRef>
          </c:cat>
          <c:val>
            <c:numRef>
              <c:f>('Avaliação 3 Dimensões'!$F$15,'Avaliação 3 Dimensões'!$F$20,'Avaliação 3 Dimensões'!$F$26)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C0-4789-8046-6D619A7B8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7818831"/>
        <c:axId val="1347829647"/>
      </c:barChart>
      <c:catAx>
        <c:axId val="1347818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47829647"/>
        <c:crosses val="autoZero"/>
        <c:auto val="1"/>
        <c:lblAlgn val="ctr"/>
        <c:lblOffset val="100"/>
        <c:noMultiLvlLbl val="0"/>
      </c:catAx>
      <c:valAx>
        <c:axId val="1347829647"/>
        <c:scaling>
          <c:orientation val="minMax"/>
          <c:max val="3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4781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38554</xdr:colOff>
      <xdr:row>1</xdr:row>
      <xdr:rowOff>48804</xdr:rowOff>
    </xdr:from>
    <xdr:to>
      <xdr:col>2</xdr:col>
      <xdr:colOff>190954</xdr:colOff>
      <xdr:row>11</xdr:row>
      <xdr:rowOff>145959</xdr:rowOff>
    </xdr:to>
    <xdr:pic>
      <xdr:nvPicPr>
        <xdr:cNvPr id="3" name="Picture 3" descr="Fundo abstrato triangular">
          <a:extLst>
            <a:ext uri="{FF2B5EF4-FFF2-40B4-BE49-F238E27FC236}">
              <a16:creationId xmlns:a16="http://schemas.microsoft.com/office/drawing/2014/main" id="{20D5BE6B-7519-6767-56A3-7594187BA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730"/>
        <a:stretch>
          <a:fillRect/>
        </a:stretch>
      </xdr:blipFill>
      <xdr:spPr bwMode="auto">
        <a:xfrm>
          <a:off x="641804" y="398054"/>
          <a:ext cx="1136650" cy="1970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1519724</xdr:colOff>
      <xdr:row>6</xdr:row>
      <xdr:rowOff>172244</xdr:rowOff>
    </xdr:from>
    <xdr:to>
      <xdr:col>3</xdr:col>
      <xdr:colOff>3563627</xdr:colOff>
      <xdr:row>12</xdr:row>
      <xdr:rowOff>98552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2448BC6-595F-F5DC-8D35-9966C1F89A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7845"/>
        <a:stretch/>
      </xdr:blipFill>
      <xdr:spPr>
        <a:xfrm>
          <a:off x="3877162" y="1339057"/>
          <a:ext cx="2036283" cy="9978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8658</xdr:colOff>
      <xdr:row>109</xdr:row>
      <xdr:rowOff>19050</xdr:rowOff>
    </xdr:from>
    <xdr:to>
      <xdr:col>5</xdr:col>
      <xdr:colOff>2374019</xdr:colOff>
      <xdr:row>125</xdr:row>
      <xdr:rowOff>136650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AB20922-36C2-5B4F-F8EF-1A3707827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2581275</xdr:colOff>
      <xdr:row>120</xdr:row>
      <xdr:rowOff>19050</xdr:rowOff>
    </xdr:from>
    <xdr:to>
      <xdr:col>10</xdr:col>
      <xdr:colOff>168001</xdr:colOff>
      <xdr:row>125</xdr:row>
      <xdr:rowOff>60751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5246F05-48C3-4080-AE69-7CF69EE8AC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7845"/>
        <a:stretch/>
      </xdr:blipFill>
      <xdr:spPr>
        <a:xfrm>
          <a:off x="4814521" y="17632973"/>
          <a:ext cx="1692000" cy="8132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</xdr:colOff>
      <xdr:row>113</xdr:row>
      <xdr:rowOff>49461</xdr:rowOff>
    </xdr:from>
    <xdr:to>
      <xdr:col>5</xdr:col>
      <xdr:colOff>2411847</xdr:colOff>
      <xdr:row>126</xdr:row>
      <xdr:rowOff>205161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2E2A8F-A2AC-6336-4CF8-0052AF3C2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2626995</xdr:colOff>
      <xdr:row>124</xdr:row>
      <xdr:rowOff>87634</xdr:rowOff>
    </xdr:from>
    <xdr:to>
      <xdr:col>10</xdr:col>
      <xdr:colOff>212774</xdr:colOff>
      <xdr:row>126</xdr:row>
      <xdr:rowOff>171032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17239E8-DF0F-4D5A-9EA1-E44E1388A7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7845"/>
        <a:stretch/>
      </xdr:blipFill>
      <xdr:spPr>
        <a:xfrm>
          <a:off x="4860241" y="17871542"/>
          <a:ext cx="1692959" cy="8102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16672</xdr:colOff>
      <xdr:row>82</xdr:row>
      <xdr:rowOff>19050</xdr:rowOff>
    </xdr:from>
    <xdr:to>
      <xdr:col>5</xdr:col>
      <xdr:colOff>2412917</xdr:colOff>
      <xdr:row>97</xdr:row>
      <xdr:rowOff>85979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556B36-B6A2-841E-2CC6-B947C286B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2688167</xdr:colOff>
      <xdr:row>91</xdr:row>
      <xdr:rowOff>10584</xdr:rowOff>
    </xdr:from>
    <xdr:to>
      <xdr:col>10</xdr:col>
      <xdr:colOff>288199</xdr:colOff>
      <xdr:row>96</xdr:row>
      <xdr:rowOff>21168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0F565F-3313-46E1-A955-A10BF0FC8B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7845"/>
        <a:stretch/>
      </xdr:blipFill>
      <xdr:spPr>
        <a:xfrm>
          <a:off x="4995938" y="13906198"/>
          <a:ext cx="1709662" cy="8324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33</xdr:row>
      <xdr:rowOff>133124</xdr:rowOff>
    </xdr:from>
    <xdr:to>
      <xdr:col>8</xdr:col>
      <xdr:colOff>190500</xdr:colOff>
      <xdr:row>44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BA8CE97-BFCB-996D-3614-8D6299EE5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45719</xdr:colOff>
      <xdr:row>1</xdr:row>
      <xdr:rowOff>16193</xdr:rowOff>
    </xdr:from>
    <xdr:to>
      <xdr:col>2</xdr:col>
      <xdr:colOff>28575</xdr:colOff>
      <xdr:row>11</xdr:row>
      <xdr:rowOff>126683</xdr:rowOff>
    </xdr:to>
    <xdr:pic>
      <xdr:nvPicPr>
        <xdr:cNvPr id="8" name="Picture 3" descr="Fundo abstrato triangular">
          <a:extLst>
            <a:ext uri="{FF2B5EF4-FFF2-40B4-BE49-F238E27FC236}">
              <a16:creationId xmlns:a16="http://schemas.microsoft.com/office/drawing/2014/main" id="{4F856029-6CD1-4D58-AD6E-9EF936C0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730"/>
        <a:stretch>
          <a:fillRect/>
        </a:stretch>
      </xdr:blipFill>
      <xdr:spPr bwMode="auto">
        <a:xfrm>
          <a:off x="712469" y="197168"/>
          <a:ext cx="1249681" cy="1986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233499</xdr:colOff>
      <xdr:row>7</xdr:row>
      <xdr:rowOff>27758</xdr:rowOff>
    </xdr:from>
    <xdr:to>
      <xdr:col>8</xdr:col>
      <xdr:colOff>554041</xdr:colOff>
      <xdr:row>11</xdr:row>
      <xdr:rowOff>130356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B191C8-5E54-4754-9123-94D8178FCD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37845"/>
        <a:stretch/>
      </xdr:blipFill>
      <xdr:spPr>
        <a:xfrm>
          <a:off x="4533356" y="1347651"/>
          <a:ext cx="1772696" cy="813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orbel">
      <a:maj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DE364-80FA-4EAF-9C0A-D41761F3501C}">
  <dimension ref="B2:E52"/>
  <sheetViews>
    <sheetView showGridLines="0" tabSelected="1" view="pageLayout" zoomScale="90" zoomScaleNormal="70" zoomScalePageLayoutView="90" workbookViewId="0">
      <selection activeCell="C19" sqref="C19:D19"/>
    </sheetView>
  </sheetViews>
  <sheetFormatPr defaultRowHeight="14.4" x14ac:dyDescent="0.3"/>
  <cols>
    <col min="2" max="2" width="15.77734375" customWidth="1"/>
    <col min="3" max="3" width="7.77734375" customWidth="1"/>
    <col min="4" max="4" width="50.77734375" customWidth="1"/>
  </cols>
  <sheetData>
    <row r="2" spans="2:5" ht="18" x14ac:dyDescent="0.3">
      <c r="D2" s="245" t="s">
        <v>117</v>
      </c>
    </row>
    <row r="3" spans="2:5" ht="15.6" x14ac:dyDescent="0.3">
      <c r="D3" s="294" t="s">
        <v>118</v>
      </c>
      <c r="E3" s="5"/>
    </row>
    <row r="4" spans="2:5" ht="15.6" x14ac:dyDescent="0.3">
      <c r="D4" s="294" t="s">
        <v>119</v>
      </c>
      <c r="E4" s="5"/>
    </row>
    <row r="5" spans="2:5" x14ac:dyDescent="0.3">
      <c r="C5" s="206"/>
    </row>
    <row r="6" spans="2:5" x14ac:dyDescent="0.3">
      <c r="D6" s="293" t="s">
        <v>124</v>
      </c>
    </row>
    <row r="7" spans="2:5" x14ac:dyDescent="0.3">
      <c r="D7" s="208"/>
    </row>
    <row r="12" spans="2:5" x14ac:dyDescent="0.3">
      <c r="D12" s="247" t="s">
        <v>123</v>
      </c>
    </row>
    <row r="15" spans="2:5" x14ac:dyDescent="0.3">
      <c r="B15" s="13" t="s">
        <v>120</v>
      </c>
      <c r="C15" s="364"/>
      <c r="D15" s="364"/>
    </row>
    <row r="16" spans="2:5" x14ac:dyDescent="0.3">
      <c r="B16" s="13"/>
    </row>
    <row r="17" spans="2:4" x14ac:dyDescent="0.3">
      <c r="B17" s="13" t="s">
        <v>121</v>
      </c>
      <c r="C17" s="364"/>
      <c r="D17" s="364"/>
    </row>
    <row r="18" spans="2:4" x14ac:dyDescent="0.3">
      <c r="B18" s="13"/>
    </row>
    <row r="19" spans="2:4" x14ac:dyDescent="0.3">
      <c r="B19" s="13" t="s">
        <v>122</v>
      </c>
      <c r="C19" s="364"/>
      <c r="D19" s="364"/>
    </row>
    <row r="20" spans="2:4" x14ac:dyDescent="0.3">
      <c r="B20" s="13"/>
    </row>
    <row r="21" spans="2:4" x14ac:dyDescent="0.3">
      <c r="B21" s="13" t="s">
        <v>114</v>
      </c>
      <c r="C21" s="364"/>
      <c r="D21" s="364"/>
    </row>
    <row r="22" spans="2:4" x14ac:dyDescent="0.3">
      <c r="B22" s="13"/>
    </row>
    <row r="23" spans="2:4" x14ac:dyDescent="0.3">
      <c r="B23" s="13" t="s">
        <v>115</v>
      </c>
      <c r="C23" s="364"/>
      <c r="D23" s="364"/>
    </row>
    <row r="24" spans="2:4" x14ac:dyDescent="0.3">
      <c r="B24" s="13"/>
    </row>
    <row r="25" spans="2:4" x14ac:dyDescent="0.3">
      <c r="B25" s="13" t="s">
        <v>190</v>
      </c>
      <c r="C25" s="364"/>
      <c r="D25" s="364"/>
    </row>
    <row r="26" spans="2:4" x14ac:dyDescent="0.3">
      <c r="B26" s="13"/>
    </row>
    <row r="27" spans="2:4" x14ac:dyDescent="0.3">
      <c r="B27" s="13" t="s">
        <v>116</v>
      </c>
      <c r="C27" s="360"/>
      <c r="D27" s="360"/>
    </row>
    <row r="28" spans="2:4" x14ac:dyDescent="0.3">
      <c r="B28" s="13"/>
      <c r="C28" s="313"/>
      <c r="D28" s="313"/>
    </row>
    <row r="29" spans="2:4" x14ac:dyDescent="0.3">
      <c r="B29" s="13" t="s">
        <v>232</v>
      </c>
      <c r="C29" s="360"/>
      <c r="D29" s="360"/>
    </row>
    <row r="32" spans="2:4" x14ac:dyDescent="0.3">
      <c r="B32" s="5" t="s">
        <v>125</v>
      </c>
      <c r="C32" s="5"/>
      <c r="D32" s="248" t="s">
        <v>126</v>
      </c>
    </row>
    <row r="33" spans="2:4" x14ac:dyDescent="0.3">
      <c r="B33" s="361"/>
      <c r="C33" s="361"/>
      <c r="D33" s="361"/>
    </row>
    <row r="34" spans="2:4" x14ac:dyDescent="0.3">
      <c r="B34" s="361"/>
      <c r="C34" s="361"/>
      <c r="D34" s="361"/>
    </row>
    <row r="35" spans="2:4" x14ac:dyDescent="0.3">
      <c r="B35" s="361"/>
      <c r="C35" s="361"/>
      <c r="D35" s="361"/>
    </row>
    <row r="36" spans="2:4" x14ac:dyDescent="0.3">
      <c r="B36" s="361"/>
      <c r="C36" s="361"/>
      <c r="D36" s="361"/>
    </row>
    <row r="37" spans="2:4" x14ac:dyDescent="0.3">
      <c r="B37" s="361"/>
      <c r="C37" s="361"/>
      <c r="D37" s="361"/>
    </row>
    <row r="38" spans="2:4" x14ac:dyDescent="0.3">
      <c r="B38" s="361"/>
      <c r="C38" s="361"/>
      <c r="D38" s="361"/>
    </row>
    <row r="39" spans="2:4" x14ac:dyDescent="0.3">
      <c r="B39" s="361"/>
      <c r="C39" s="361"/>
      <c r="D39" s="361"/>
    </row>
    <row r="40" spans="2:4" x14ac:dyDescent="0.3">
      <c r="B40" s="361"/>
      <c r="C40" s="361"/>
      <c r="D40" s="361"/>
    </row>
    <row r="41" spans="2:4" ht="5.55" customHeight="1" x14ac:dyDescent="0.3">
      <c r="B41" s="5"/>
      <c r="C41" s="5"/>
      <c r="D41" s="5"/>
    </row>
    <row r="42" spans="2:4" x14ac:dyDescent="0.3">
      <c r="B42" s="5" t="s">
        <v>127</v>
      </c>
      <c r="C42" s="5"/>
      <c r="D42" s="248" t="s">
        <v>128</v>
      </c>
    </row>
    <row r="43" spans="2:4" x14ac:dyDescent="0.3">
      <c r="B43" s="362"/>
      <c r="C43" s="362"/>
      <c r="D43" s="362"/>
    </row>
    <row r="44" spans="2:4" x14ac:dyDescent="0.3">
      <c r="B44" s="362"/>
      <c r="C44" s="362"/>
      <c r="D44" s="362"/>
    </row>
    <row r="45" spans="2:4" x14ac:dyDescent="0.3">
      <c r="B45" s="362"/>
      <c r="C45" s="362"/>
      <c r="D45" s="362"/>
    </row>
    <row r="46" spans="2:4" x14ac:dyDescent="0.3">
      <c r="B46" s="362"/>
      <c r="C46" s="362"/>
      <c r="D46" s="362"/>
    </row>
    <row r="47" spans="2:4" x14ac:dyDescent="0.3">
      <c r="B47" s="362"/>
      <c r="C47" s="362"/>
      <c r="D47" s="362"/>
    </row>
    <row r="48" spans="2:4" x14ac:dyDescent="0.3">
      <c r="B48" s="362"/>
      <c r="C48" s="362"/>
      <c r="D48" s="362"/>
    </row>
    <row r="49" spans="2:4" x14ac:dyDescent="0.3">
      <c r="B49" s="362"/>
      <c r="C49" s="362"/>
      <c r="D49" s="362"/>
    </row>
    <row r="50" spans="2:4" x14ac:dyDescent="0.3">
      <c r="B50" s="362"/>
      <c r="C50" s="362"/>
      <c r="D50" s="362"/>
    </row>
    <row r="52" spans="2:4" x14ac:dyDescent="0.3">
      <c r="B52" t="s">
        <v>240</v>
      </c>
      <c r="D52" s="363" t="s">
        <v>300</v>
      </c>
    </row>
  </sheetData>
  <sheetProtection algorithmName="SHA-512" hashValue="KK4t9EoBlZuhge0laIo9BBuQrQDQz0zjJP0gL25EFtxtBatsLfAP+VYogvAEQhNAfB1BB3nlIeKfF9x1Olazvg==" saltValue="228A/pp9H+7KjjP7CDgJLA==" spinCount="100000" sheet="1" objects="1" scenarios="1"/>
  <mergeCells count="6">
    <mergeCell ref="C23:D23"/>
    <mergeCell ref="C15:D15"/>
    <mergeCell ref="C17:D17"/>
    <mergeCell ref="C19:D19"/>
    <mergeCell ref="C25:D25"/>
    <mergeCell ref="C21:D21"/>
  </mergeCells>
  <pageMargins left="0.7" right="0.7" top="0.75" bottom="0.75" header="0.3" footer="0.3"/>
  <pageSetup paperSize="9" scale="94" orientation="portrait" r:id="rId1"/>
  <headerFooter>
    <oddHeader>&amp;C&amp;K00+000.</oddHeader>
    <oddFooter>&amp;C&amp;8&amp;K01+043FCT/LNEC/IST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C466C-9CEA-4266-9C7F-DE52D3BA98ED}">
  <dimension ref="A1:K135"/>
  <sheetViews>
    <sheetView showGridLines="0" showRuler="0" view="pageLayout" topLeftCell="C1" zoomScale="110" zoomScaleNormal="100" zoomScaleSheetLayoutView="30" zoomScalePageLayoutView="110" workbookViewId="0">
      <selection activeCell="E3" sqref="E3"/>
    </sheetView>
  </sheetViews>
  <sheetFormatPr defaultColWidth="1.21875" defaultRowHeight="12" customHeight="1" x14ac:dyDescent="0.3"/>
  <cols>
    <col min="1" max="1" width="9.88671875" style="30" hidden="1" customWidth="1"/>
    <col min="2" max="2" width="9.88671875" style="136" hidden="1" customWidth="1"/>
    <col min="3" max="3" width="2.77734375" style="328" customWidth="1"/>
    <col min="4" max="4" width="2.77734375" style="353" customWidth="1"/>
    <col min="5" max="5" width="25.77734375" style="220" customWidth="1"/>
    <col min="6" max="6" width="36.77734375" style="5" customWidth="1"/>
    <col min="7" max="7" width="7.77734375" style="88" customWidth="1"/>
    <col min="8" max="8" width="5.77734375" style="70" hidden="1" customWidth="1"/>
    <col min="9" max="9" width="6.77734375" style="88" customWidth="1"/>
    <col min="10" max="10" width="4.77734375" style="60" customWidth="1"/>
    <col min="11" max="11" width="4.77734375" style="83" customWidth="1"/>
    <col min="12" max="12" width="7.77734375" style="5" customWidth="1"/>
    <col min="13" max="13" width="9.109375" style="5" customWidth="1"/>
    <col min="14" max="15" width="1.21875" style="5"/>
    <col min="16" max="16" width="10.33203125" style="5" customWidth="1"/>
    <col min="17" max="16384" width="1.21875" style="5"/>
  </cols>
  <sheetData>
    <row r="1" spans="1:11" ht="19.95" customHeight="1" x14ac:dyDescent="0.3">
      <c r="A1" s="5"/>
      <c r="C1" s="327"/>
      <c r="E1" s="209"/>
      <c r="F1" s="274"/>
      <c r="G1" s="287" t="s">
        <v>303</v>
      </c>
      <c r="H1" s="290"/>
      <c r="I1" s="291" t="s">
        <v>25</v>
      </c>
      <c r="J1" s="244" t="s">
        <v>42</v>
      </c>
      <c r="K1" s="244" t="s">
        <v>43</v>
      </c>
    </row>
    <row r="2" spans="1:11" ht="12" customHeight="1" x14ac:dyDescent="0.3">
      <c r="A2" s="5"/>
      <c r="C2" s="327"/>
      <c r="E2" s="209"/>
      <c r="G2" s="154"/>
      <c r="H2" s="56"/>
      <c r="I2" s="154"/>
      <c r="J2" s="57"/>
      <c r="K2" s="57"/>
    </row>
    <row r="3" spans="1:11" ht="12" customHeight="1" x14ac:dyDescent="0.3">
      <c r="E3" s="280" t="s">
        <v>35</v>
      </c>
      <c r="F3" s="137"/>
      <c r="G3" s="155"/>
      <c r="H3" s="156"/>
      <c r="I3" s="155"/>
      <c r="J3" s="379" t="e">
        <f>(A5*J5+A41*J41+A80*J80)/100</f>
        <v>#VALUE!</v>
      </c>
      <c r="K3" s="380"/>
    </row>
    <row r="4" spans="1:11" ht="7.05" customHeight="1" x14ac:dyDescent="0.3">
      <c r="E4" s="210"/>
      <c r="G4" s="60"/>
      <c r="H4" s="61"/>
      <c r="I4" s="60"/>
      <c r="J4" s="130"/>
      <c r="K4" s="130"/>
    </row>
    <row r="5" spans="1:11" s="139" customFormat="1" ht="12" customHeight="1" x14ac:dyDescent="0.3">
      <c r="A5" s="30">
        <f>100/3</f>
        <v>33.333333333333336</v>
      </c>
      <c r="B5" s="136"/>
      <c r="C5" s="329"/>
      <c r="D5" s="353"/>
      <c r="E5" s="279" t="s">
        <v>0</v>
      </c>
      <c r="F5" s="138"/>
      <c r="G5" s="157"/>
      <c r="H5" s="158"/>
      <c r="I5" s="159"/>
      <c r="J5" s="371" t="e">
        <f>(B7*J7+B17*J17+B27*J27)/B39</f>
        <v>#VALUE!</v>
      </c>
      <c r="K5" s="372"/>
    </row>
    <row r="6" spans="1:11" s="139" customFormat="1" ht="7.05" customHeight="1" x14ac:dyDescent="0.3">
      <c r="A6" s="30"/>
      <c r="B6" s="136"/>
      <c r="C6" s="329"/>
      <c r="D6" s="353"/>
      <c r="E6" s="211"/>
      <c r="F6" s="140"/>
      <c r="G6" s="73"/>
      <c r="H6" s="160"/>
      <c r="I6" s="74"/>
      <c r="J6" s="62"/>
      <c r="K6" s="161"/>
    </row>
    <row r="7" spans="1:11" s="31" customFormat="1" ht="12" customHeight="1" x14ac:dyDescent="0.3">
      <c r="A7" s="141"/>
      <c r="B7" s="142">
        <f>100/3</f>
        <v>33.333333333333336</v>
      </c>
      <c r="C7" s="328"/>
      <c r="D7" s="353"/>
      <c r="E7" s="281" t="s">
        <v>13</v>
      </c>
      <c r="G7" s="66" t="s">
        <v>59</v>
      </c>
      <c r="H7" s="67"/>
      <c r="I7" s="67" t="s">
        <v>60</v>
      </c>
      <c r="J7" s="377" t="e">
        <f>((C8*(J11+K11)+C12*(J15+K15))/C15)</f>
        <v>#VALUE!</v>
      </c>
      <c r="K7" s="377"/>
    </row>
    <row r="8" spans="1:11" ht="12" customHeight="1" x14ac:dyDescent="0.3">
      <c r="A8" s="143"/>
      <c r="B8" s="15"/>
      <c r="C8" s="330">
        <v>30</v>
      </c>
      <c r="D8" s="353">
        <v>1</v>
      </c>
      <c r="E8" s="214" t="s">
        <v>20</v>
      </c>
      <c r="F8" s="144"/>
      <c r="G8" s="162"/>
      <c r="H8" s="163"/>
      <c r="I8" s="163"/>
      <c r="J8" s="164"/>
      <c r="K8" s="165"/>
    </row>
    <row r="9" spans="1:11" ht="12" customHeight="1" x14ac:dyDescent="0.3">
      <c r="A9" s="143"/>
      <c r="B9" s="142"/>
      <c r="C9" s="330"/>
      <c r="E9" s="365" t="s">
        <v>82</v>
      </c>
      <c r="F9" s="378"/>
      <c r="G9" s="333"/>
      <c r="H9" s="334"/>
      <c r="I9" s="335"/>
      <c r="J9" s="369" t="str">
        <f>IF(OR(H11="-",J11="-"),"-",IF(J11-H11=-2,"perde 2 qualificadores",IF(J11-H11=-1,"perde 1 qualificador",IF(AND(J11-H11=0,OR(G9="NÃO",G10="NÃO")),"não ganha qualificadores",IF(AND(J11-H11=0,G9="SIM",G10="SIM"),"mantém os qualificadores",IF(J11-H11=1,"ganha 1 qualificador",IF(J11-H11=2,"ganha 2 qualificadores")))))))</f>
        <v>-</v>
      </c>
      <c r="K9" s="370"/>
    </row>
    <row r="10" spans="1:11" ht="12" customHeight="1" x14ac:dyDescent="0.3">
      <c r="A10" s="143"/>
      <c r="B10" s="142"/>
      <c r="C10" s="331"/>
      <c r="D10" s="354"/>
      <c r="E10" s="365" t="s">
        <v>195</v>
      </c>
      <c r="F10" s="366"/>
      <c r="G10" s="333"/>
      <c r="H10" s="334"/>
      <c r="I10" s="335"/>
      <c r="J10" s="369"/>
      <c r="K10" s="370"/>
    </row>
    <row r="11" spans="1:11" ht="12" customHeight="1" x14ac:dyDescent="0.3">
      <c r="A11" s="143"/>
      <c r="B11" s="142"/>
      <c r="C11" s="329"/>
      <c r="E11" s="373" t="s">
        <v>146</v>
      </c>
      <c r="F11" s="374"/>
      <c r="G11" s="298" t="str">
        <f>IF(AND(G9="SIM",G10="SIM"),"ELEVADO",IF(AND(G9="NÃO",G10="NÃO"),"REDUZIDO",IF(AND(G9="NÃO",G10="SIM"),"MÉDIO",IF(AND(G9="SIM",G10="NÃO"),"MÉDIO","-"))))</f>
        <v>-</v>
      </c>
      <c r="H11" s="305" t="str">
        <f>IF(G11="REDUZIDO",1,IF(G11="MÉDIO",2,IF(G11="ELEVADO",3,"-")))</f>
        <v>-</v>
      </c>
      <c r="I11" s="300" t="str">
        <f>IF(AND(I9="SIM",I10="SIM"),"POSITIVO",IF(AND(I9="NÃO",I10="NÃO"),"NEGATIVO",IF(AND(I9="NÃO",I10="SIM"),"NEUTRO",IF(AND(I9="SIM",I10="NÃO"),"NEUTRO","-"))))</f>
        <v>-</v>
      </c>
      <c r="J11" s="166" t="str">
        <f>IF(I11="NEGATIVO",1,IF(I11="NEUTRO",2,IF(I11="POSITIVO",3,"-")))</f>
        <v>-</v>
      </c>
      <c r="K11" s="167" t="b">
        <f>IF(J9="perde 2 qualificadores",-0.2,IF(J9="perde 1 qualificador",-0.1,IF(OR(J9="não ganha qualificadores",J9="mantém os qualificadores"),0,IF(J9="ganha 1 qualificador",0.1,IF(J9="ganha 2 qualificadores",0.2)))))</f>
        <v>0</v>
      </c>
    </row>
    <row r="12" spans="1:11" ht="12" customHeight="1" x14ac:dyDescent="0.3">
      <c r="A12" s="143"/>
      <c r="B12" s="142"/>
      <c r="C12" s="330">
        <v>70</v>
      </c>
      <c r="D12" s="353">
        <v>2</v>
      </c>
      <c r="E12" s="214" t="s">
        <v>21</v>
      </c>
      <c r="F12" s="145"/>
      <c r="G12" s="168"/>
      <c r="H12" s="169"/>
      <c r="I12" s="169"/>
      <c r="J12" s="170"/>
      <c r="K12" s="171"/>
    </row>
    <row r="13" spans="1:11" ht="12" customHeight="1" x14ac:dyDescent="0.3">
      <c r="A13" s="143"/>
      <c r="B13" s="146"/>
      <c r="C13" s="331"/>
      <c r="D13" s="354"/>
      <c r="E13" s="365" t="s">
        <v>143</v>
      </c>
      <c r="F13" s="366"/>
      <c r="G13" s="333"/>
      <c r="H13" s="334"/>
      <c r="I13" s="335"/>
      <c r="J13" s="369" t="str">
        <f>IF(OR(H15="-",J15="-"),"-",IF(J15-H15=-2,"perde 2 qualificadores",IF(J15-H15=-1,"perde 1 qualificador",IF(AND(J15-H15=0,OR(G13="NÃO",G14="NÃO")),"não ganha qualificadores",IF(AND(J15-H15=0,G13="SIM",G14="SIM"),"mantém os qualificadores",IF(J15-H15=1,"ganha 1 qualificador",IF(J15-H15=2,"ganha 2 qualificadores")))))))</f>
        <v>-</v>
      </c>
      <c r="K13" s="370"/>
    </row>
    <row r="14" spans="1:11" ht="12" customHeight="1" x14ac:dyDescent="0.3">
      <c r="A14" s="143"/>
      <c r="B14" s="146"/>
      <c r="C14" s="329"/>
      <c r="E14" s="365" t="s">
        <v>196</v>
      </c>
      <c r="F14" s="366"/>
      <c r="G14" s="333"/>
      <c r="H14" s="336"/>
      <c r="I14" s="335"/>
      <c r="J14" s="369"/>
      <c r="K14" s="370"/>
    </row>
    <row r="15" spans="1:11" ht="12" customHeight="1" x14ac:dyDescent="0.3">
      <c r="A15" s="143"/>
      <c r="B15" s="146"/>
      <c r="C15" s="330">
        <f>SUM(C8:C12)</f>
        <v>100</v>
      </c>
      <c r="E15" s="373" t="s">
        <v>145</v>
      </c>
      <c r="F15" s="374"/>
      <c r="G15" s="298" t="str">
        <f>IF(AND(G13="SIM",G14="SIM"),"ELEVADO",IF(AND(G13="NÃO",G14="NÃO"),"REDUZIDO",IF(AND(G13="NÃO",G14="SIM"),"MÉDIO",IF(AND(G13="SIM",G14="NÃO"),"MÉDIO","-"))))</f>
        <v>-</v>
      </c>
      <c r="H15" s="305" t="str">
        <f>IF(G15="REDUZIDO",1,IF(G15="MÉDIO",2,IF(G15="ELEVADO",3,"-")))</f>
        <v>-</v>
      </c>
      <c r="I15" s="300" t="str">
        <f>IF(AND(I13="SIM",I14="SIM"),"POSITIVO",IF(AND(I13="NÃO",I14="NÃO"),"NEGATIVO",IF(AND(I13="NÃO",I14="SIM"),"NEUTRO",IF(AND(I13="SIM",I14="NÃO"),"NEUTRO","-"))))</f>
        <v>-</v>
      </c>
      <c r="J15" s="166" t="str">
        <f>IF(I15="NEGATIVO",1,IF(I15="NEUTRO",2,IF(I15="POSITIVO",3,"-")))</f>
        <v>-</v>
      </c>
      <c r="K15" s="167" t="b">
        <f>IF(J13="perde 2 qualificadores",-0.2,IF(J13="perde 1 qualificador",-0.1,IF(OR(J13="não ganha qualificadores",J13="mantém os qualificadores"),0,IF(J13="ganha 1 qualificador",0.1,IF(J13="ganha 2 qualificadores",0.2)))))</f>
        <v>0</v>
      </c>
    </row>
    <row r="16" spans="1:11" ht="7.05" customHeight="1" x14ac:dyDescent="0.3">
      <c r="A16" s="143"/>
      <c r="B16" s="146"/>
      <c r="C16" s="330"/>
      <c r="E16" s="212"/>
      <c r="F16" s="51"/>
      <c r="G16" s="73"/>
      <c r="H16" s="73"/>
      <c r="I16" s="74"/>
      <c r="J16" s="75"/>
      <c r="K16" s="60"/>
    </row>
    <row r="17" spans="1:11" ht="12" customHeight="1" x14ac:dyDescent="0.3">
      <c r="A17" s="143"/>
      <c r="B17" s="142">
        <f>100/3</f>
        <v>33.333333333333336</v>
      </c>
      <c r="C17" s="330"/>
      <c r="E17" s="282" t="s">
        <v>24</v>
      </c>
      <c r="F17" s="51"/>
      <c r="G17" s="66" t="s">
        <v>59</v>
      </c>
      <c r="H17" s="67"/>
      <c r="I17" s="67" t="s">
        <v>60</v>
      </c>
      <c r="J17" s="377" t="e">
        <f>((C18*(J21+K21)+C22*(J25+K25))/C25)</f>
        <v>#VALUE!</v>
      </c>
      <c r="K17" s="377"/>
    </row>
    <row r="18" spans="1:11" ht="12" customHeight="1" x14ac:dyDescent="0.3">
      <c r="A18" s="143"/>
      <c r="B18" s="146"/>
      <c r="C18" s="330">
        <v>70</v>
      </c>
      <c r="D18" s="353">
        <v>3</v>
      </c>
      <c r="E18" s="214" t="s">
        <v>27</v>
      </c>
      <c r="F18" s="144"/>
      <c r="G18" s="162"/>
      <c r="H18" s="163"/>
      <c r="I18" s="163"/>
      <c r="J18" s="172"/>
      <c r="K18" s="173"/>
    </row>
    <row r="19" spans="1:11" ht="12" customHeight="1" x14ac:dyDescent="0.3">
      <c r="A19" s="143"/>
      <c r="B19" s="15"/>
      <c r="C19" s="329"/>
      <c r="E19" s="365" t="s">
        <v>192</v>
      </c>
      <c r="F19" s="366"/>
      <c r="G19" s="333"/>
      <c r="H19" s="334"/>
      <c r="I19" s="335"/>
      <c r="J19" s="369" t="str">
        <f>IF(OR(H21="-",J21="-"),"-",IF(J21-H21=-2,"perde 2 qualificadores",IF(J21-H21=-1,"perde 1 qualificador",IF(AND(J21-H21=0,OR(G19="NÃO",G20="NÃO")),"não ganha qualificadores",IF(AND(J21-H21=0,G19="SIM",G20="SIM"),"mantém os qualificadores",IF(J21-H21=1,"ganha 1 qualificador",IF(J21-H21=2,"ganha 2 qualificadores")))))))</f>
        <v>-</v>
      </c>
      <c r="K19" s="370"/>
    </row>
    <row r="20" spans="1:11" ht="12" customHeight="1" x14ac:dyDescent="0.3">
      <c r="A20" s="143"/>
      <c r="B20" s="142"/>
      <c r="C20" s="331"/>
      <c r="D20" s="354"/>
      <c r="E20" s="365" t="s">
        <v>193</v>
      </c>
      <c r="F20" s="366"/>
      <c r="G20" s="333"/>
      <c r="H20" s="336"/>
      <c r="I20" s="335"/>
      <c r="J20" s="369"/>
      <c r="K20" s="370"/>
    </row>
    <row r="21" spans="1:11" ht="12" customHeight="1" x14ac:dyDescent="0.3">
      <c r="A21" s="143"/>
      <c r="B21" s="142"/>
      <c r="C21" s="332"/>
      <c r="E21" s="373" t="s">
        <v>194</v>
      </c>
      <c r="F21" s="374"/>
      <c r="G21" s="298" t="str">
        <f>IF(AND(G19="SIM",G20="SIM"),"ELEVADO",IF(AND(G19="NÃO",G20="NÃO"),"REDUZIDO",IF(AND(G19="NÃO",G20="SIM"),"MÉDIO",IF(AND(G19="SIM",G20="NÃO"),"MÉDIO","-"))))</f>
        <v>-</v>
      </c>
      <c r="H21" s="305" t="str">
        <f>IF(G21="REDUZIDO",1,IF(G21="MÉDIO",2,IF(G21="ELEVADO",3,"-")))</f>
        <v>-</v>
      </c>
      <c r="I21" s="300" t="str">
        <f>IF(AND(I19="SIM",I20="SIM"),"POSITIVO",IF(AND(I19="NÃO",I20="NÃO"),"NEGATIVO",IF(AND(I19="NÃO",I20="SIM"),"NEUTRO",IF(AND(I19="SIM",I20="NÃO"),"NEUTRO","-"))))</f>
        <v>-</v>
      </c>
      <c r="J21" s="166" t="str">
        <f>IF(I21="NEGATIVO",1,IF(I21="NEUTRO",2,IF(I21="POSITIVO",3,"-")))</f>
        <v>-</v>
      </c>
      <c r="K21" s="167" t="b">
        <f>IF(J19="perde 2 qualificadores",-0.2,IF(J19="perde 1 qualificador",-0.1,IF(OR(J19="não ganha qualificadores",J19="mantém os qualificadores"),0,IF(J19="ganha 1 qualificador",0.1,IF(J19="ganha 2 qualificadores",0.2)))))</f>
        <v>0</v>
      </c>
    </row>
    <row r="22" spans="1:11" ht="12" customHeight="1" x14ac:dyDescent="0.3">
      <c r="A22" s="143"/>
      <c r="B22" s="142"/>
      <c r="C22" s="330">
        <v>30</v>
      </c>
      <c r="D22" s="353">
        <v>4</v>
      </c>
      <c r="E22" s="214" t="s">
        <v>81</v>
      </c>
      <c r="F22" s="144"/>
      <c r="G22" s="162"/>
      <c r="H22" s="163"/>
      <c r="I22" s="163"/>
      <c r="J22" s="68"/>
      <c r="K22" s="69"/>
    </row>
    <row r="23" spans="1:11" ht="12" customHeight="1" x14ac:dyDescent="0.3">
      <c r="A23" s="143"/>
      <c r="B23" s="142"/>
      <c r="C23" s="329"/>
      <c r="E23" s="365" t="s">
        <v>85</v>
      </c>
      <c r="F23" s="366"/>
      <c r="G23" s="333"/>
      <c r="H23" s="334"/>
      <c r="I23" s="335"/>
      <c r="J23" s="369" t="str">
        <f>IF(OR(H25="-",J25="-"),"-",IF(J25-H25=-2,"perde 2 qualificadores",IF(J25-H25=-1,"perde 1 qualificador",IF(AND(J25-H25=0,OR(G23="NÃO",G24="NÃO")),"não ganha qualificadores",IF(AND(J25-H25=0,G23="SIM",G24="SIM"),"mantém os qualificadores",IF(J25-H25=1,"ganha 1 qualificador",IF(J25-H25=2,"ganha 2 qualificadores")))))))</f>
        <v>-</v>
      </c>
      <c r="K23" s="370"/>
    </row>
    <row r="24" spans="1:11" ht="12" customHeight="1" x14ac:dyDescent="0.3">
      <c r="A24" s="143"/>
      <c r="B24" s="146"/>
      <c r="C24" s="331"/>
      <c r="D24" s="354"/>
      <c r="E24" s="365" t="s">
        <v>83</v>
      </c>
      <c r="F24" s="366"/>
      <c r="G24" s="333"/>
      <c r="H24" s="336"/>
      <c r="I24" s="335"/>
      <c r="J24" s="369"/>
      <c r="K24" s="370"/>
    </row>
    <row r="25" spans="1:11" ht="12" customHeight="1" x14ac:dyDescent="0.3">
      <c r="A25" s="143"/>
      <c r="B25" s="146"/>
      <c r="C25" s="330">
        <f>SUM(C18:C22)</f>
        <v>100</v>
      </c>
      <c r="E25" s="373" t="s">
        <v>197</v>
      </c>
      <c r="F25" s="374"/>
      <c r="G25" s="298" t="str">
        <f>IF(AND(G23="SIM",G24="SIM"),"ELEVADO",IF(AND(G23="NÃO",G24="NÃO"),"REDUZIDO",IF(AND(G23="NÃO",G24="SIM"),"MÉDIO",IF(AND(G23="SIM",G24="NÃO"),"MÉDIO","-"))))</f>
        <v>-</v>
      </c>
      <c r="H25" s="305" t="str">
        <f>IF(G25="REDUZIDO",1,IF(G25="MÉDIO",2,IF(G25="ELEVADO",3,"-")))</f>
        <v>-</v>
      </c>
      <c r="I25" s="300" t="str">
        <f>IF(AND(I23="SIM",I24="SIM"),"POSITIVO",IF(AND(I23="NÃO",I24="NÃO"),"NEGATIVO",IF(AND(I23="NÃO",I24="SIM"),"NEUTRO",IF(AND(I23="SIM",I24="NÃO"),"NEUTRO","-"))))</f>
        <v>-</v>
      </c>
      <c r="J25" s="166" t="str">
        <f>IF(I25="NEGATIVO",1,IF(I25="NEUTRO",2,IF(I25="POSITIVO",3,"-")))</f>
        <v>-</v>
      </c>
      <c r="K25" s="167" t="b">
        <f>IF(J23="perde 2 qualificadores",-0.2,IF(J23="perde 1 qualificador",-0.1,IF(OR(J23="não ganha qualificadores",J23="mantém os qualificadores"),0,IF(J23="ganha 1 qualificador",0.1,IF(J23="ganha 2 qualificadores",0.2)))))</f>
        <v>0</v>
      </c>
    </row>
    <row r="26" spans="1:11" ht="7.05" customHeight="1" x14ac:dyDescent="0.3">
      <c r="A26" s="143"/>
      <c r="B26" s="146"/>
      <c r="C26" s="330"/>
      <c r="E26" s="215"/>
      <c r="F26" s="51"/>
      <c r="G26" s="73"/>
      <c r="H26" s="73"/>
      <c r="I26" s="74"/>
      <c r="K26" s="60"/>
    </row>
    <row r="27" spans="1:11" ht="12" customHeight="1" x14ac:dyDescent="0.3">
      <c r="A27" s="143"/>
      <c r="B27" s="142">
        <f>100/3</f>
        <v>33.333333333333336</v>
      </c>
      <c r="C27" s="330"/>
      <c r="E27" s="283" t="s">
        <v>19</v>
      </c>
      <c r="F27" s="51"/>
      <c r="G27" s="66" t="s">
        <v>59</v>
      </c>
      <c r="H27" s="67"/>
      <c r="I27" s="67" t="s">
        <v>60</v>
      </c>
      <c r="J27" s="377" t="e">
        <f>((J31+K31)*C28+(J35+K35)*C32+(J39+K39)*C36)/C39</f>
        <v>#VALUE!</v>
      </c>
      <c r="K27" s="377"/>
    </row>
    <row r="28" spans="1:11" ht="12" customHeight="1" x14ac:dyDescent="0.3">
      <c r="A28" s="143"/>
      <c r="B28" s="15"/>
      <c r="C28" s="330">
        <v>20</v>
      </c>
      <c r="D28" s="353">
        <v>5</v>
      </c>
      <c r="E28" s="214" t="s">
        <v>74</v>
      </c>
      <c r="F28" s="144"/>
      <c r="G28" s="162"/>
      <c r="H28" s="163"/>
      <c r="I28" s="163"/>
      <c r="J28" s="164"/>
      <c r="K28" s="165"/>
    </row>
    <row r="29" spans="1:11" ht="12" customHeight="1" x14ac:dyDescent="0.3">
      <c r="A29" s="143"/>
      <c r="B29" s="147"/>
      <c r="C29" s="329"/>
      <c r="E29" s="365" t="s">
        <v>198</v>
      </c>
      <c r="F29" s="366"/>
      <c r="G29" s="333"/>
      <c r="H29" s="334"/>
      <c r="I29" s="335"/>
      <c r="J29" s="369" t="str">
        <f>IF(OR(H31="-",J31="-"),"-",IF(J31-H31=-2,"perde 2 qualificadores",IF(J31-H31=-1,"perde 1 qualificador",IF(AND(J31-H31=0,OR(G29="NÃO",G30="NÃO")),"não ganha qualificadores",IF(AND(J31-H31=0,G29="SIM",G30="SIM"),"mantém os qualificadores",IF(J31-H31=1,"ganha 1 qualificador",IF(J31-H31=2,"ganha 2 qualificadores")))))))</f>
        <v>-</v>
      </c>
      <c r="K29" s="370"/>
    </row>
    <row r="30" spans="1:11" ht="12" customHeight="1" x14ac:dyDescent="0.3">
      <c r="A30" s="143"/>
      <c r="B30" s="142"/>
      <c r="C30" s="331"/>
      <c r="D30" s="354"/>
      <c r="E30" s="365" t="s">
        <v>199</v>
      </c>
      <c r="F30" s="366"/>
      <c r="G30" s="333"/>
      <c r="H30" s="336"/>
      <c r="I30" s="335"/>
      <c r="J30" s="369"/>
      <c r="K30" s="370"/>
    </row>
    <row r="31" spans="1:11" ht="12" customHeight="1" x14ac:dyDescent="0.3">
      <c r="A31" s="143"/>
      <c r="B31" s="142"/>
      <c r="C31" s="332"/>
      <c r="E31" s="373" t="s">
        <v>147</v>
      </c>
      <c r="F31" s="374"/>
      <c r="G31" s="298" t="str">
        <f>IF(AND(G29="SIM",G30="SIM"),"ELEVADO",IF(AND(G29="NÃO",G30="NÃO"),"REDUZIDO",IF(AND(G29="NÃO",G30="SIM"),"MÉDIO",IF(AND(G29="SIM",G30="NÃO"),"MÉDIO","-"))))</f>
        <v>-</v>
      </c>
      <c r="H31" s="305" t="str">
        <f>IF(G31="REDUZIDO",1,IF(G31="MÉDIO",2,IF(G31="ELEVADO",3,"-")))</f>
        <v>-</v>
      </c>
      <c r="I31" s="300" t="str">
        <f>IF(AND(I29="SIM",I30="SIM"),"POSITIVO",IF(AND(I29="NÃO",I30="NÃO"),"NEGATIVO",IF(AND(I29="NÃO",I30="SIM"),"NEUTRO",IF(AND(I29="SIM",I30="NÃO"),"NEUTRO","-"))))</f>
        <v>-</v>
      </c>
      <c r="J31" s="166" t="str">
        <f>IF(I31="NEGATIVO",1,IF(I31="NEUTRO",2,IF(I31="POSITIVO",3,"-")))</f>
        <v>-</v>
      </c>
      <c r="K31" s="167" t="b">
        <f>IF(J29="perde 2 qualificadores",-0.2,IF(J29="perde 1 qualificador",-0.1,IF(OR(J29="não ganha qualificadores",J29="mantém os qualificadores"),0,IF(J29="ganha 1 qualificador",0.1,IF(J29="ganha 2 qualificadores",0.2)))))</f>
        <v>0</v>
      </c>
    </row>
    <row r="32" spans="1:11" ht="12" customHeight="1" x14ac:dyDescent="0.3">
      <c r="A32" s="143"/>
      <c r="B32" s="142"/>
      <c r="C32" s="330">
        <v>40</v>
      </c>
      <c r="D32" s="353">
        <v>6</v>
      </c>
      <c r="E32" s="214" t="s">
        <v>4</v>
      </c>
      <c r="F32" s="144"/>
      <c r="G32" s="162"/>
      <c r="H32" s="163"/>
      <c r="I32" s="163"/>
      <c r="J32" s="164"/>
      <c r="K32" s="165"/>
    </row>
    <row r="33" spans="1:11" ht="12" customHeight="1" x14ac:dyDescent="0.3">
      <c r="A33" s="143"/>
      <c r="B33" s="142"/>
      <c r="C33" s="327"/>
      <c r="E33" s="365" t="s">
        <v>84</v>
      </c>
      <c r="F33" s="366"/>
      <c r="G33" s="333"/>
      <c r="H33" s="334"/>
      <c r="I33" s="335"/>
      <c r="J33" s="369" t="str">
        <f>IF(OR(H35="-",J35="-"),"-",IF(J35-H35=-2,"perde 2 qualificadores",IF(J35-H35=-1,"perde 1 qualificador",IF(AND(J35-H35=0,OR(G33="NÃO",G34="NÃO")),"não ganha qualificadores",IF(AND(J35-H35=0,G33="SIM",G34="SIM"),"mantém os qualificadores",IF(J35-H35=1,"ganha 1 qualificador",IF(J35-H35=2,"ganha 2 qualificadores")))))))</f>
        <v>-</v>
      </c>
      <c r="K33" s="370"/>
    </row>
    <row r="34" spans="1:11" ht="12" customHeight="1" x14ac:dyDescent="0.3">
      <c r="A34" s="143"/>
      <c r="B34" s="142"/>
      <c r="C34" s="331"/>
      <c r="D34" s="354"/>
      <c r="E34" s="365" t="s">
        <v>200</v>
      </c>
      <c r="F34" s="366"/>
      <c r="G34" s="333"/>
      <c r="H34" s="336"/>
      <c r="I34" s="335"/>
      <c r="J34" s="369"/>
      <c r="K34" s="370"/>
    </row>
    <row r="35" spans="1:11" ht="12" customHeight="1" x14ac:dyDescent="0.3">
      <c r="A35" s="143"/>
      <c r="B35" s="142"/>
      <c r="C35" s="332"/>
      <c r="E35" s="373" t="s">
        <v>148</v>
      </c>
      <c r="F35" s="374"/>
      <c r="G35" s="298" t="str">
        <f>IF(AND(G33="SIM",G34="SIM"),"ELEVADO",IF(AND(G33="NÃO",G34="NÃO"),"REDUZIDO",IF(AND(G33="NÃO",G34="SIM"),"MÉDIO",IF(AND(G33="SIM",G34="NÃO"),"MÉDIO","-"))))</f>
        <v>-</v>
      </c>
      <c r="H35" s="305" t="str">
        <f>IF(G35="REDUZIDO",1,IF(G35="MÉDIO",2,IF(G35="ELEVADO",3,"-")))</f>
        <v>-</v>
      </c>
      <c r="I35" s="300" t="str">
        <f>IF(AND(I33="SIM",I34="SIM"),"POSITIVO",IF(AND(I33="NÃO",I34="NÃO"),"NEGATIVO",IF(AND(I33="NÃO",I34="SIM"),"NEUTRO",IF(AND(I33="SIM",I34="NÃO"),"NEUTRO","-"))))</f>
        <v>-</v>
      </c>
      <c r="J35" s="166" t="str">
        <f>IF(I35="NEGATIVO",1,IF(I35="NEUTRO",2,IF(I35="POSITIVO",3,"-")))</f>
        <v>-</v>
      </c>
      <c r="K35" s="167" t="b">
        <f>IF(J33="perde 2 qualificadores",-0.2,IF(J33="perde 1 qualificador",-0.1,IF(OR(J33="não ganha qualificadores",J33="mantém os qualificadores"),0,IF(J33="ganha 1 qualificador",0.1,IF(J33="ganha 2 qualificadores",0.2)))))</f>
        <v>0</v>
      </c>
    </row>
    <row r="36" spans="1:11" ht="12" customHeight="1" x14ac:dyDescent="0.3">
      <c r="A36" s="143"/>
      <c r="B36" s="142"/>
      <c r="C36" s="330">
        <v>40</v>
      </c>
      <c r="D36" s="353">
        <v>7</v>
      </c>
      <c r="E36" s="214" t="s">
        <v>17</v>
      </c>
      <c r="F36" s="144"/>
      <c r="G36" s="162"/>
      <c r="H36" s="163"/>
      <c r="I36" s="163"/>
      <c r="J36" s="68"/>
      <c r="K36" s="69"/>
    </row>
    <row r="37" spans="1:11" ht="12" customHeight="1" x14ac:dyDescent="0.3">
      <c r="A37" s="143"/>
      <c r="B37" s="142"/>
      <c r="C37" s="327"/>
      <c r="E37" s="365" t="s">
        <v>191</v>
      </c>
      <c r="F37" s="366"/>
      <c r="G37" s="333"/>
      <c r="H37" s="334"/>
      <c r="I37" s="335"/>
      <c r="J37" s="369" t="str">
        <f>IF(OR(H39="-",J39="-"),"-",IF(J39-H39=-2,"perde 2 qualificadores",IF(J39-H39=-1,"perde 1 qualificador",IF(AND(J39-H39=0,OR(G37="NÃO",G38="NÃO")),"não ganha qualificadores",IF(AND(J39-H39=0,G37="SIM",G38="SIM"),"mantém os qualificadores",IF(J39-H39=1,"ganha 1 qualificador",IF(J39-H39=2,"ganha 2 qualificadores")))))))</f>
        <v>-</v>
      </c>
      <c r="K37" s="370"/>
    </row>
    <row r="38" spans="1:11" ht="12" customHeight="1" x14ac:dyDescent="0.3">
      <c r="A38" s="17"/>
      <c r="B38" s="146"/>
      <c r="C38" s="331"/>
      <c r="D38" s="354"/>
      <c r="E38" s="365" t="s">
        <v>201</v>
      </c>
      <c r="F38" s="366"/>
      <c r="G38" s="333"/>
      <c r="H38" s="336"/>
      <c r="I38" s="335"/>
      <c r="J38" s="369"/>
      <c r="K38" s="370"/>
    </row>
    <row r="39" spans="1:11" ht="12" customHeight="1" x14ac:dyDescent="0.3">
      <c r="A39" s="16"/>
      <c r="B39" s="148">
        <f>SUM(B7:B38)</f>
        <v>100</v>
      </c>
      <c r="C39" s="330">
        <v>100</v>
      </c>
      <c r="E39" s="373" t="s">
        <v>149</v>
      </c>
      <c r="F39" s="374"/>
      <c r="G39" s="298" t="str">
        <f>IF(AND(G37="SIM",G38="SIM"),"ELEVADO",IF(AND(G37="NÃO",G38="NÃO"),"REDUZIDO",IF(AND(G37="NÃO",G38="SIM"),"MÉDIO",IF(AND(G37="SIM",G38="NÃO"),"MÉDIO","-"))))</f>
        <v>-</v>
      </c>
      <c r="H39" s="305" t="str">
        <f>IF(G39="REDUZIDO",1,IF(G39="MÉDIO",2,IF(G39="ELEVADO",3,"-")))</f>
        <v>-</v>
      </c>
      <c r="I39" s="300" t="str">
        <f>IF(AND(I37="SIM",I38="SIM"),"POSITIVO",IF(AND(I37="NÃO",I38="NÃO"),"NEGATIVO",IF(AND(I37="NÃO",I38="SIM"),"NEUTRO",IF(AND(I37="SIM",I38="NÃO"),"NEUTRO","-"))))</f>
        <v>-</v>
      </c>
      <c r="J39" s="166" t="str">
        <f>IF(I39="NEGATIVO",1,IF(I39="NEUTRO",2,IF(I39="POSITIVO",3,"-")))</f>
        <v>-</v>
      </c>
      <c r="K39" s="167" t="b">
        <f>IF(J37="perde 2 qualificadores",-0.2,IF(J37="perde 1 qualificador",-0.1,IF(OR(J37="não ganha qualificadores",J37="mantém os qualificadores"),0,IF(J37="ganha 1 qualificador",0.1,IF(J37="ganha 2 qualificadores",0.2)))))</f>
        <v>0</v>
      </c>
    </row>
    <row r="40" spans="1:11" ht="7.05" customHeight="1" x14ac:dyDescent="0.3">
      <c r="A40" s="16"/>
      <c r="B40" s="148"/>
      <c r="C40" s="330"/>
      <c r="E40" s="215"/>
      <c r="F40" s="51"/>
      <c r="G40" s="73"/>
      <c r="H40" s="73"/>
      <c r="I40" s="74"/>
      <c r="J40" s="75"/>
      <c r="K40" s="74"/>
    </row>
    <row r="41" spans="1:11" ht="12" customHeight="1" x14ac:dyDescent="0.3">
      <c r="A41" s="143">
        <f>100/3</f>
        <v>33.333333333333336</v>
      </c>
      <c r="B41" s="148"/>
      <c r="C41" s="329"/>
      <c r="E41" s="279" t="s">
        <v>1</v>
      </c>
      <c r="F41" s="149"/>
      <c r="G41" s="77"/>
      <c r="H41" s="77"/>
      <c r="I41" s="78"/>
      <c r="J41" s="371" t="e">
        <f>(B43*J43+B53*J53+B63*K63)/B78</f>
        <v>#VALUE!</v>
      </c>
      <c r="K41" s="372"/>
    </row>
    <row r="42" spans="1:11" ht="7.05" customHeight="1" x14ac:dyDescent="0.3">
      <c r="A42" s="143"/>
      <c r="B42" s="148"/>
      <c r="C42" s="329"/>
      <c r="E42" s="211"/>
      <c r="F42" s="51"/>
      <c r="G42" s="73"/>
      <c r="H42" s="73"/>
      <c r="I42" s="74"/>
      <c r="J42" s="62"/>
      <c r="K42" s="62"/>
    </row>
    <row r="43" spans="1:11" ht="12" customHeight="1" x14ac:dyDescent="0.3">
      <c r="A43" s="143"/>
      <c r="B43" s="142">
        <v>50</v>
      </c>
      <c r="C43" s="329"/>
      <c r="E43" s="216" t="s">
        <v>36</v>
      </c>
      <c r="F43" s="51"/>
      <c r="G43" s="66" t="s">
        <v>59</v>
      </c>
      <c r="H43" s="67"/>
      <c r="I43" s="67" t="s">
        <v>60</v>
      </c>
      <c r="J43" s="377" t="e">
        <f>((C44*(J47+K47)+C48*(J51+K51))/C51)</f>
        <v>#VALUE!</v>
      </c>
      <c r="K43" s="377"/>
    </row>
    <row r="44" spans="1:11" ht="12" customHeight="1" x14ac:dyDescent="0.3">
      <c r="A44" s="143"/>
      <c r="B44" s="148"/>
      <c r="C44" s="330">
        <f>C51/2</f>
        <v>50</v>
      </c>
      <c r="D44" s="353">
        <v>8</v>
      </c>
      <c r="E44" s="214" t="s">
        <v>22</v>
      </c>
      <c r="F44" s="144"/>
      <c r="G44" s="162"/>
      <c r="H44" s="163"/>
      <c r="I44" s="163"/>
      <c r="J44" s="164"/>
      <c r="K44" s="165"/>
    </row>
    <row r="45" spans="1:11" ht="12" customHeight="1" x14ac:dyDescent="0.3">
      <c r="A45" s="143"/>
      <c r="B45" s="15"/>
      <c r="C45" s="327"/>
      <c r="E45" s="365" t="s">
        <v>253</v>
      </c>
      <c r="F45" s="366"/>
      <c r="G45" s="333"/>
      <c r="H45" s="334"/>
      <c r="I45" s="335"/>
      <c r="J45" s="369" t="str">
        <f>IF(OR(H47="-",J47="-"),"-",IF(J47-H47=-2,"perde 2 qualificadores",IF(J47-H47=-1,"perde 1 qualificador",IF(AND(J47-H47=0,OR(G45="NÃO",G46="NÃO")),"não ganha qualificadores",IF(AND(J47-H47=0,G45="SIM",G46="SIM"),"mantém os qualificadores",IF(J47-H47=1,"ganha 1 qualificador",IF(J47-H47=2,"ganha 2 qualificadores")))))))</f>
        <v>-</v>
      </c>
      <c r="K45" s="370"/>
    </row>
    <row r="46" spans="1:11" ht="12" customHeight="1" x14ac:dyDescent="0.3">
      <c r="A46" s="143"/>
      <c r="B46" s="142"/>
      <c r="C46" s="331"/>
      <c r="D46" s="354"/>
      <c r="E46" s="365" t="s">
        <v>252</v>
      </c>
      <c r="F46" s="366"/>
      <c r="G46" s="333"/>
      <c r="H46" s="336"/>
      <c r="I46" s="335"/>
      <c r="J46" s="369"/>
      <c r="K46" s="370"/>
    </row>
    <row r="47" spans="1:11" ht="12" customHeight="1" x14ac:dyDescent="0.3">
      <c r="A47" s="143"/>
      <c r="B47" s="142"/>
      <c r="C47" s="332"/>
      <c r="E47" s="373" t="s">
        <v>61</v>
      </c>
      <c r="F47" s="374"/>
      <c r="G47" s="298" t="str">
        <f>IF(AND(G45="SIM",G46="SIM"),"ELEVADO",IF(AND(G45="NÃO",G46="NÃO"),"REDUZIDO",IF(AND(G45="NÃO",G46="SIM"),"MÉDIO",IF(AND(G45="SIM",G46="NÃO"),"MÉDIO","-"))))</f>
        <v>-</v>
      </c>
      <c r="H47" s="305" t="str">
        <f>IF(G47="REDUZIDO",1,IF(G47="MÉDIO",2,IF(G47="ELEVADO",3,"-")))</f>
        <v>-</v>
      </c>
      <c r="I47" s="300" t="str">
        <f>IF(AND(I45="SIM",I46="SIM"),"POSITIVO",IF(AND(I45="NÃO",I46="NÃO"),"NEGATIVO",IF(AND(I45="NÃO",I46="SIM"),"NEUTRO",IF(AND(I45="SIM",I46="NÃO"),"NEUTRO","-"))))</f>
        <v>-</v>
      </c>
      <c r="J47" s="166" t="str">
        <f>IF(I47="NEGATIVO",1,IF(I47="NEUTRO",2,IF(I47="POSITIVO",3,"-")))</f>
        <v>-</v>
      </c>
      <c r="K47" s="167" t="b">
        <f>IF(J45="perde 2 qualificadores",-0.2,IF(J45="perde 1 qualificador",-0.1,IF(OR(J45="não ganha qualificadores",J45="mantém os qualificadores"),0,IF(J45="ganha 1 qualificador",0.1,IF(J45="ganha 2 qualificadores",0.2)))))</f>
        <v>0</v>
      </c>
    </row>
    <row r="48" spans="1:11" ht="12" customHeight="1" x14ac:dyDescent="0.3">
      <c r="A48" s="143"/>
      <c r="B48" s="142"/>
      <c r="C48" s="330">
        <f>C51/2</f>
        <v>50</v>
      </c>
      <c r="D48" s="353">
        <v>9</v>
      </c>
      <c r="E48" s="214" t="s">
        <v>204</v>
      </c>
      <c r="F48" s="144"/>
      <c r="G48" s="162"/>
      <c r="H48" s="163"/>
      <c r="I48" s="163"/>
      <c r="J48" s="164"/>
      <c r="K48" s="165"/>
    </row>
    <row r="49" spans="1:11" ht="12" customHeight="1" x14ac:dyDescent="0.3">
      <c r="A49" s="143"/>
      <c r="B49" s="142"/>
      <c r="C49" s="327"/>
      <c r="E49" s="365" t="s">
        <v>202</v>
      </c>
      <c r="F49" s="366"/>
      <c r="G49" s="333"/>
      <c r="H49" s="334"/>
      <c r="I49" s="335"/>
      <c r="J49" s="369" t="str">
        <f>IF(OR(H51="-",J51="-"),"-",IF(J51-H51=-2,"perde 2 qualificadores",IF(J51-H51=-1,"perde 1 qualificador",IF(AND(J51-H51=0,OR(G49="NÃO",G50="NÃO")),"não ganha qualificadores",IF(AND(J51-H51=0,G49="SIM",G50="SIM"),"mantém os qualificadores",IF(J51-H51=1,"ganha 1 qualificador",IF(J51-H51=2,"ganha 2 qualificadores")))))))</f>
        <v>-</v>
      </c>
      <c r="K49" s="370"/>
    </row>
    <row r="50" spans="1:11" ht="12" customHeight="1" x14ac:dyDescent="0.3">
      <c r="A50" s="143"/>
      <c r="B50" s="146"/>
      <c r="C50" s="331"/>
      <c r="D50" s="354"/>
      <c r="E50" s="365" t="s">
        <v>254</v>
      </c>
      <c r="F50" s="366"/>
      <c r="G50" s="333"/>
      <c r="H50" s="336"/>
      <c r="I50" s="335"/>
      <c r="J50" s="369"/>
      <c r="K50" s="370"/>
    </row>
    <row r="51" spans="1:11" ht="12" customHeight="1" x14ac:dyDescent="0.3">
      <c r="A51" s="143"/>
      <c r="B51" s="146"/>
      <c r="C51" s="330">
        <v>100</v>
      </c>
      <c r="E51" s="373" t="s">
        <v>205</v>
      </c>
      <c r="F51" s="374"/>
      <c r="G51" s="298" t="str">
        <f>IF(AND(G49="SIM",G50="SIM"),"ELEVADO",IF(AND(G49="NÃO",G50="NÃO"),"REDUZIDO",IF(AND(G49="NÃO",G50="SIM"),"MÉDIO",IF(AND(G49="SIM",G50="NÃO"),"MÉDIO","-"))))</f>
        <v>-</v>
      </c>
      <c r="H51" s="305" t="str">
        <f>IF(G51="REDUZIDO",1,IF(G51="MÉDIO",2,IF(G51="ELEVADO",3,"-")))</f>
        <v>-</v>
      </c>
      <c r="I51" s="300" t="str">
        <f>IF(AND(I49="SIM",I50="SIM"),"POSITIVO",IF(AND(I49="NÃO",I50="NÃO"),"NEGATIVO",IF(AND(I49="NÃO",I50="SIM"),"NEUTRO",IF(AND(I49="SIM",I50="NÃO"),"NEUTRO","-"))))</f>
        <v>-</v>
      </c>
      <c r="J51" s="166" t="str">
        <f>IF(I51="NEGATIVO",1,IF(I51="NEUTRO",2,IF(I51="POSITIVO",3,"-")))</f>
        <v>-</v>
      </c>
      <c r="K51" s="167" t="b">
        <f>IF(J49="perde 2 qualificadores",-0.2,IF(J49="perde 1 qualificador",-0.1,IF(OR(J49="não ganha qualificadores",J49="mantém os qualificadores"),0,IF(J49="ganha 1 qualificador",0.1,IF(J49="ganha 2 qualificadores",0.2)))))</f>
        <v>0</v>
      </c>
    </row>
    <row r="52" spans="1:11" ht="7.05" customHeight="1" x14ac:dyDescent="0.3">
      <c r="A52" s="143"/>
      <c r="B52" s="146"/>
      <c r="C52" s="330"/>
      <c r="E52" s="192"/>
      <c r="G52" s="73"/>
      <c r="H52" s="73"/>
      <c r="I52" s="74"/>
      <c r="J52" s="75"/>
      <c r="K52" s="74"/>
    </row>
    <row r="53" spans="1:11" ht="12" customHeight="1" x14ac:dyDescent="0.3">
      <c r="A53" s="16"/>
      <c r="B53" s="142">
        <v>50</v>
      </c>
      <c r="C53" s="330"/>
      <c r="E53" s="216" t="s">
        <v>10</v>
      </c>
      <c r="F53" s="51"/>
      <c r="G53" s="66" t="s">
        <v>59</v>
      </c>
      <c r="H53" s="67"/>
      <c r="I53" s="67" t="s">
        <v>60</v>
      </c>
      <c r="J53" s="377" t="e">
        <f>((C54*(J57+K57)+C58*(J61+K61))/C61)</f>
        <v>#VALUE!</v>
      </c>
      <c r="K53" s="377"/>
    </row>
    <row r="54" spans="1:11" ht="12" customHeight="1" x14ac:dyDescent="0.3">
      <c r="A54" s="143"/>
      <c r="B54" s="146"/>
      <c r="C54" s="330">
        <v>60</v>
      </c>
      <c r="D54" s="353">
        <v>10</v>
      </c>
      <c r="E54" s="214" t="s">
        <v>9</v>
      </c>
      <c r="F54" s="144"/>
      <c r="G54" s="162"/>
      <c r="H54" s="163"/>
      <c r="I54" s="163"/>
      <c r="J54" s="164"/>
      <c r="K54" s="165"/>
    </row>
    <row r="55" spans="1:11" ht="12" customHeight="1" x14ac:dyDescent="0.3">
      <c r="A55" s="143"/>
      <c r="B55" s="15"/>
      <c r="C55" s="327"/>
      <c r="E55" s="365" t="s">
        <v>203</v>
      </c>
      <c r="F55" s="366"/>
      <c r="G55" s="333"/>
      <c r="H55" s="334"/>
      <c r="I55" s="335"/>
      <c r="J55" s="369" t="str">
        <f>IF(OR(H57="-",J57="-"),"-",IF(J57-H57=-2,"perde 2 qualificadores",IF(J57-H57=-1,"perde 1 qualificador",IF(AND(J57-H57=0,OR(G55="NÃO",G56="NÃO")),"não ganha qualificadores",IF(AND(J57-H57=0,G55="SIM",G56="SIM"),"mantém os qualificadores",IF(J57-H57=1,"ganha 1 qualificador",IF(J57-H57=2,"ganha 2 qualificadores")))))))</f>
        <v>-</v>
      </c>
      <c r="K55" s="370"/>
    </row>
    <row r="56" spans="1:11" ht="12" customHeight="1" x14ac:dyDescent="0.3">
      <c r="A56" s="143"/>
      <c r="B56" s="142"/>
      <c r="C56" s="331"/>
      <c r="D56" s="354"/>
      <c r="E56" s="365" t="s">
        <v>206</v>
      </c>
      <c r="F56" s="366"/>
      <c r="G56" s="333"/>
      <c r="H56" s="336"/>
      <c r="I56" s="335"/>
      <c r="J56" s="369"/>
      <c r="K56" s="370"/>
    </row>
    <row r="57" spans="1:11" ht="12" customHeight="1" x14ac:dyDescent="0.3">
      <c r="A57" s="143"/>
      <c r="B57" s="142"/>
      <c r="C57" s="332"/>
      <c r="E57" s="373" t="s">
        <v>207</v>
      </c>
      <c r="F57" s="374"/>
      <c r="G57" s="298" t="str">
        <f>IF(AND(G55="SIM",G56="SIM"),"ELEVADO",IF(AND(G55="NÃO",G56="NÃO"),"REDUZIDO",IF(AND(G55="NÃO",G56="SIM"),"MÉDIO",IF(AND(G55="SIM",G56="NÃO"),"MÉDIO","-"))))</f>
        <v>-</v>
      </c>
      <c r="H57" s="305" t="str">
        <f>IF(G57="REDUZIDO",1,IF(G57="MÉDIO",2,IF(G57="ELEVADO",3,"-")))</f>
        <v>-</v>
      </c>
      <c r="I57" s="300" t="str">
        <f>IF(AND(I55="SIM",I56="SIM"),"POSITIVO",IF(AND(I55="NÃO",I56="NÃO"),"NEGATIVO",IF(AND(I55="NÃO",I56="SIM"),"NEUTRO",IF(AND(I55="SIM",I56="NÃO"),"NEUTRO","-"))))</f>
        <v>-</v>
      </c>
      <c r="J57" s="166" t="str">
        <f>IF(I57="NEGATIVO",1,IF(I57="NEUTRO",2,IF(I57="POSITIVO",3,"-")))</f>
        <v>-</v>
      </c>
      <c r="K57" s="167" t="b">
        <f>IF(J55="perde 2 qualificadores",-0.2,IF(J55="perde 1 qualificador",-0.1,IF(OR(J55="não ganha qualificadores",J55="mantém os qualificadores"),0,IF(J55="ganha 1 qualificador",0.1,IF(J55="ganha 2 qualificadores",0.2)))))</f>
        <v>0</v>
      </c>
    </row>
    <row r="58" spans="1:11" ht="12" customHeight="1" x14ac:dyDescent="0.3">
      <c r="A58" s="143"/>
      <c r="B58" s="142"/>
      <c r="C58" s="330">
        <v>40</v>
      </c>
      <c r="D58" s="353">
        <v>11</v>
      </c>
      <c r="E58" s="214" t="s">
        <v>16</v>
      </c>
      <c r="F58" s="144"/>
      <c r="G58" s="162"/>
      <c r="H58" s="163"/>
      <c r="I58" s="163"/>
      <c r="J58" s="164"/>
      <c r="K58" s="165"/>
    </row>
    <row r="59" spans="1:11" ht="12" customHeight="1" x14ac:dyDescent="0.3">
      <c r="A59" s="143"/>
      <c r="B59" s="142"/>
      <c r="C59" s="327"/>
      <c r="E59" s="365" t="s">
        <v>208</v>
      </c>
      <c r="F59" s="366"/>
      <c r="G59" s="333"/>
      <c r="H59" s="334"/>
      <c r="I59" s="335"/>
      <c r="J59" s="369" t="str">
        <f>IF(OR(H61="-",J61="-"),"-",IF(J61-H61=-2,"perde 2 qualificadores",IF(J61-H61=-1,"perde 1 qualificador",IF(AND(J61-H61=0,OR(G59="NÃO",G60="NÃO")),"não ganha qualificadores",IF(AND(J61-H61=0,G59="SIM",G60="SIM"),"mantém os qualificadores",IF(J61-H61=1,"ganha 1 qualificador",IF(J61-H61=2,"ganha 2 qualificadores")))))))</f>
        <v>-</v>
      </c>
      <c r="K59" s="370"/>
    </row>
    <row r="60" spans="1:11" ht="12" customHeight="1" x14ac:dyDescent="0.3">
      <c r="A60" s="143"/>
      <c r="B60" s="146"/>
      <c r="C60" s="331"/>
      <c r="D60" s="354"/>
      <c r="E60" s="365" t="s">
        <v>206</v>
      </c>
      <c r="F60" s="366"/>
      <c r="G60" s="333"/>
      <c r="H60" s="334"/>
      <c r="I60" s="335"/>
      <c r="J60" s="369"/>
      <c r="K60" s="370"/>
    </row>
    <row r="61" spans="1:11" ht="12" customHeight="1" x14ac:dyDescent="0.3">
      <c r="A61" s="143"/>
      <c r="B61" s="146"/>
      <c r="C61" s="330">
        <f>SUM(C54:C58)</f>
        <v>100</v>
      </c>
      <c r="E61" s="373" t="s">
        <v>150</v>
      </c>
      <c r="F61" s="374"/>
      <c r="G61" s="298" t="str">
        <f>IF(AND(G59="SIM",G60="SIM"),"ELEVADO",IF(AND(G59="NÃO",G60="NÃO"),"REDUZIDO",IF(AND(G59="NÃO",G60="SIM"),"MÉDIO",IF(AND(G59="SIM",G60="NÃO"),"MÉDIO","-"))))</f>
        <v>-</v>
      </c>
      <c r="H61" s="305" t="str">
        <f>IF(G61="REDUZIDO",1,IF(G61="MÉDIO",2,IF(G61="ELEVADO",3,"-")))</f>
        <v>-</v>
      </c>
      <c r="I61" s="300" t="str">
        <f>IF(AND(I59="SIM",I60="SIM"),"POSITIVO",IF(AND(I59="NÃO",I60="NÃO"),"NEGATIVO",IF(AND(I59="NÃO",I60="SIM"),"NEUTRO",IF(AND(I59="SIM",I60="NÃO"),"NEUTRO","-"))))</f>
        <v>-</v>
      </c>
      <c r="J61" s="166" t="str">
        <f>IF(I61="NEGATIVO",1,IF(I61="NEUTRO",2,IF(I61="POSITIVO",3,"-")))</f>
        <v>-</v>
      </c>
      <c r="K61" s="167" t="b">
        <f>IF(J59="perde 2 qualificadores",-0.2,IF(J59="perde 1 qualificador",-0.1,IF(OR(J59="não ganha qualificadores",J59="mantém os qualificadores"),0,IF(J59="ganha 1 qualificador",0.1,IF(J59="ganha 2 qualificadores",0.2)))))</f>
        <v>0</v>
      </c>
    </row>
    <row r="62" spans="1:11" ht="7.05" customHeight="1" x14ac:dyDescent="0.3">
      <c r="A62" s="143"/>
      <c r="B62" s="146"/>
      <c r="C62" s="330"/>
      <c r="E62" s="217"/>
      <c r="F62" s="150"/>
      <c r="G62" s="73"/>
      <c r="H62" s="73"/>
      <c r="I62" s="74"/>
      <c r="J62" s="75"/>
      <c r="K62" s="74"/>
    </row>
    <row r="63" spans="1:11" ht="12" customHeight="1" x14ac:dyDescent="0.3">
      <c r="A63" s="143"/>
      <c r="B63" s="142">
        <v>0</v>
      </c>
      <c r="C63" s="330"/>
      <c r="E63" s="213" t="s">
        <v>64</v>
      </c>
      <c r="F63" s="51"/>
      <c r="G63" s="66" t="s">
        <v>59</v>
      </c>
      <c r="H63" s="67"/>
      <c r="I63" s="67" t="s">
        <v>60</v>
      </c>
      <c r="J63" s="377" t="e">
        <f>((J67+K67)*C64+(J74+K74)*C75+(J78+K78)*C71)/C78</f>
        <v>#VALUE!</v>
      </c>
      <c r="K63" s="377"/>
    </row>
    <row r="64" spans="1:11" ht="12" customHeight="1" x14ac:dyDescent="0.3">
      <c r="A64" s="143"/>
      <c r="B64" s="146"/>
      <c r="C64" s="330">
        <v>40</v>
      </c>
      <c r="D64" s="353">
        <v>12</v>
      </c>
      <c r="E64" s="214" t="s">
        <v>28</v>
      </c>
      <c r="F64" s="151"/>
      <c r="G64" s="162"/>
      <c r="H64" s="163"/>
      <c r="I64" s="163"/>
      <c r="J64" s="164"/>
      <c r="K64" s="165"/>
    </row>
    <row r="65" spans="1:11" ht="12" customHeight="1" x14ac:dyDescent="0.3">
      <c r="A65" s="143"/>
      <c r="B65" s="15"/>
      <c r="C65" s="329"/>
      <c r="E65" s="365" t="s">
        <v>86</v>
      </c>
      <c r="F65" s="366"/>
      <c r="G65" s="333"/>
      <c r="H65" s="334"/>
      <c r="I65" s="335"/>
      <c r="J65" s="369" t="str">
        <f>IF(OR(H67="-",J67="-"),"-",IF(J67-H67=-2,"perde 2 qualificadores",IF(J67-H67=-1,"perde 1 qualificador",IF(AND(J67-H67=0,OR(G65="NÃO",G66="NÃO")),"não ganha qualificadores",IF(AND(J67-H67=0,G65="SIM",G66="SIM"),"mantém os qualificadores",IF(J67-H67=1,"ganha 1 qualificador",IF(J67-H67=2,"ganha 2 qualificadores")))))))</f>
        <v>-</v>
      </c>
      <c r="K65" s="370"/>
    </row>
    <row r="66" spans="1:11" ht="12" customHeight="1" x14ac:dyDescent="0.3">
      <c r="A66" s="143"/>
      <c r="B66" s="142"/>
      <c r="C66" s="331"/>
      <c r="D66" s="354"/>
      <c r="E66" s="365" t="s">
        <v>255</v>
      </c>
      <c r="F66" s="378"/>
      <c r="G66" s="337"/>
      <c r="H66" s="338"/>
      <c r="I66" s="335"/>
      <c r="J66" s="369"/>
      <c r="K66" s="370"/>
    </row>
    <row r="67" spans="1:11" ht="12" customHeight="1" x14ac:dyDescent="0.3">
      <c r="A67" s="143"/>
      <c r="B67" s="142"/>
      <c r="C67" s="332"/>
      <c r="E67" s="373" t="s">
        <v>209</v>
      </c>
      <c r="F67" s="374"/>
      <c r="G67" s="298" t="str">
        <f>IF(AND(G65="SIM",G66="SIM"),"ELEVADO",IF(AND(G65="NÃO",G66="NÃO"),"REDUZIDO",IF(AND(G65="NÃO",G66="SIM"),"MÉDIO",IF(AND(G65="SIM",G66="NÃO"),"MÉDIO","-"))))</f>
        <v>-</v>
      </c>
      <c r="H67" s="305" t="str">
        <f>IF(G67="REDUZIDO",1,IF(G67="MÉDIO",2,IF(G67="ELEVADO",3,"-")))</f>
        <v>-</v>
      </c>
      <c r="I67" s="300" t="str">
        <f>IF(AND(I65="SIM",I66="SIM"),"POSITIVO",IF(AND(I65="NÃO",I66="NÃO"),"NEGATIVO",IF(AND(I65="NÃO",I66="SIM"),"NEUTRO",IF(AND(I65="SIM",I66="NÃO"),"NEUTRO","-"))))</f>
        <v>-</v>
      </c>
      <c r="J67" s="166" t="str">
        <f>IF(I67="NEGATIVO",1,IF(I67="NEUTRO",2,IF(I67="POSITIVO",3,"-")))</f>
        <v>-</v>
      </c>
      <c r="K67" s="167" t="b">
        <f>IF(J65="perde 2 qualificadores",-0.2,IF(J65="perde 1 qualificador",-0.1,IF(OR(J65="não ganha qualificadores",J65="mantém os qualificadores"),0,IF(J65="ganha 1 qualificador",0.1,IF(J65="ganha 2 qualificadores",0.2)))))</f>
        <v>0</v>
      </c>
    </row>
    <row r="68" spans="1:11" ht="12" customHeight="1" x14ac:dyDescent="0.3">
      <c r="A68" s="143"/>
      <c r="B68" s="142"/>
      <c r="C68" s="332"/>
      <c r="E68" s="218"/>
      <c r="F68" s="191"/>
      <c r="G68" s="73"/>
      <c r="H68" s="73"/>
      <c r="I68" s="74"/>
      <c r="J68" s="75"/>
      <c r="K68" s="74"/>
    </row>
    <row r="69" spans="1:11" ht="12" customHeight="1" x14ac:dyDescent="0.3">
      <c r="A69" s="143"/>
      <c r="B69" s="142"/>
      <c r="C69" s="332"/>
      <c r="E69" s="218"/>
      <c r="F69" s="191"/>
      <c r="G69" s="73"/>
      <c r="H69" s="73"/>
      <c r="I69" s="74"/>
      <c r="J69" s="75"/>
      <c r="K69" s="74"/>
    </row>
    <row r="70" spans="1:11" ht="12" customHeight="1" x14ac:dyDescent="0.3">
      <c r="A70" s="143"/>
      <c r="B70" s="142"/>
      <c r="C70" s="332"/>
      <c r="E70" s="218"/>
      <c r="F70" s="191"/>
      <c r="G70" s="73"/>
      <c r="H70" s="73"/>
      <c r="I70" s="74"/>
      <c r="J70" s="75"/>
      <c r="K70" s="74"/>
    </row>
    <row r="71" spans="1:11" ht="12" customHeight="1" x14ac:dyDescent="0.3">
      <c r="A71" s="143"/>
      <c r="B71" s="142"/>
      <c r="C71" s="330">
        <v>40</v>
      </c>
      <c r="D71" s="353">
        <v>13</v>
      </c>
      <c r="E71" s="214" t="s">
        <v>75</v>
      </c>
      <c r="F71" s="144"/>
      <c r="G71" s="162"/>
      <c r="H71" s="163"/>
      <c r="I71" s="163"/>
      <c r="J71" s="164"/>
      <c r="K71" s="165"/>
    </row>
    <row r="72" spans="1:11" ht="12" customHeight="1" x14ac:dyDescent="0.3">
      <c r="A72" s="143"/>
      <c r="B72" s="142"/>
      <c r="C72" s="329"/>
      <c r="D72" s="60"/>
      <c r="E72" s="365" t="s">
        <v>86</v>
      </c>
      <c r="F72" s="366"/>
      <c r="G72" s="333"/>
      <c r="H72" s="334"/>
      <c r="I72" s="335"/>
      <c r="J72" s="369" t="str">
        <f>IF(OR(H74="-",J74="-"),"-",IF(J74-H74=-2,"perde 2 qualificadores",IF(J74-H74=-1,"perde 1 qualificador",IF(AND(J74-H74=0,OR(G72="NÃO",G73="NÃO")),"não ganha qualificadores",IF(AND(J74-H74=0,G72="SIM",G73="SIM"),"mantém os qualificadores",IF(J74-H74=1,"ganha 1 qualificador",IF(J74-H74=2,"ganha 2 qualificadores")))))))</f>
        <v>-</v>
      </c>
      <c r="K72" s="370"/>
    </row>
    <row r="73" spans="1:11" ht="12" customHeight="1" x14ac:dyDescent="0.3">
      <c r="A73" s="143"/>
      <c r="B73" s="142"/>
      <c r="C73" s="331"/>
      <c r="D73" s="354"/>
      <c r="E73" s="365" t="s">
        <v>87</v>
      </c>
      <c r="F73" s="366"/>
      <c r="G73" s="333"/>
      <c r="H73" s="336"/>
      <c r="I73" s="335"/>
      <c r="J73" s="369"/>
      <c r="K73" s="370"/>
    </row>
    <row r="74" spans="1:11" ht="12" customHeight="1" x14ac:dyDescent="0.3">
      <c r="A74" s="143"/>
      <c r="B74" s="142"/>
      <c r="C74" s="332"/>
      <c r="E74" s="373" t="s">
        <v>151</v>
      </c>
      <c r="F74" s="374"/>
      <c r="G74" s="298" t="str">
        <f>IF(AND(G72="SIM",G73="SIM"),"ELEVADO",IF(AND(G72="NÃO",G73="NÃO"),"REDUZIDO",IF(AND(G72="NÃO",G73="SIM"),"MÉDIO",IF(AND(G72="SIM",G73="NÃO"),"MÉDIO","-"))))</f>
        <v>-</v>
      </c>
      <c r="H74" s="305" t="str">
        <f>IF(G74="REDUZIDO",1,IF(G74="MÉDIO",2,IF(G74="ELEVADO",3,"-")))</f>
        <v>-</v>
      </c>
      <c r="I74" s="300" t="str">
        <f>IF(AND(I72="SIM",I73="SIM"),"POSITIVO",IF(AND(I72="NÃO",I73="NÃO"),"NEGATIVO",IF(AND(I72="NÃO",I73="SIM"),"NEUTRO",IF(AND(I72="SIM",I73="NÃO"),"NEUTRO","-"))))</f>
        <v>-</v>
      </c>
      <c r="J74" s="166" t="str">
        <f>IF(I74="NEGATIVO",1,IF(I74="NEUTRO",2,IF(I74="POSITIVO",3,"-")))</f>
        <v>-</v>
      </c>
      <c r="K74" s="167" t="b">
        <f>IF(J72="perde 2 qualificadores",-0.2,IF(J72="perde 1 qualificador",-0.1,IF(OR(J72="não ganha qualificadores",J72="mantém os qualificadores"),0,IF(J72="ganha 1 qualificador",0.1,IF(J72="ganha 2 qualificadores",0.2)))))</f>
        <v>0</v>
      </c>
    </row>
    <row r="75" spans="1:11" ht="12" customHeight="1" x14ac:dyDescent="0.3">
      <c r="A75" s="143"/>
      <c r="B75" s="142"/>
      <c r="C75" s="330">
        <v>20</v>
      </c>
      <c r="D75" s="353">
        <v>14</v>
      </c>
      <c r="E75" s="214" t="s">
        <v>23</v>
      </c>
      <c r="F75" s="144"/>
      <c r="G75" s="162"/>
      <c r="H75" s="163"/>
      <c r="I75" s="163"/>
      <c r="J75" s="164"/>
      <c r="K75" s="69"/>
    </row>
    <row r="76" spans="1:11" ht="12" customHeight="1" x14ac:dyDescent="0.3">
      <c r="A76" s="143"/>
      <c r="B76" s="142"/>
      <c r="C76" s="327"/>
      <c r="E76" s="365" t="s">
        <v>210</v>
      </c>
      <c r="F76" s="366"/>
      <c r="G76" s="333"/>
      <c r="H76" s="334"/>
      <c r="I76" s="335"/>
      <c r="J76" s="369" t="str">
        <f>IF(OR(H78="-",J78="-"),"-",IF(J78-H78=-2,"perde 2 qualificadores",IF(J78-H78=-1,"perde 1 qualificador",IF(AND(J78-H78=0,OR(G76="NÃO",G77="NÃO")),"não ganha qualificadores",IF(AND(J78-H78=0,G76="SIM",G77="SIM"),"mantém os qualificadores",IF(J78-H78=1,"ganha 1 qualificador",IF(J78-H78=2,"ganha 2 qualificadores")))))))</f>
        <v>-</v>
      </c>
      <c r="K76" s="370"/>
    </row>
    <row r="77" spans="1:11" ht="12" customHeight="1" x14ac:dyDescent="0.3">
      <c r="A77" s="17"/>
      <c r="B77" s="146"/>
      <c r="C77" s="331"/>
      <c r="D77" s="354"/>
      <c r="E77" s="365" t="s">
        <v>88</v>
      </c>
      <c r="F77" s="366"/>
      <c r="G77" s="333"/>
      <c r="H77" s="336"/>
      <c r="I77" s="335"/>
      <c r="J77" s="369"/>
      <c r="K77" s="370"/>
    </row>
    <row r="78" spans="1:11" ht="12" customHeight="1" x14ac:dyDescent="0.3">
      <c r="A78" s="16"/>
      <c r="B78" s="148">
        <f>SUM(B43:B77)</f>
        <v>100</v>
      </c>
      <c r="C78" s="330">
        <v>100</v>
      </c>
      <c r="E78" s="373" t="s">
        <v>152</v>
      </c>
      <c r="F78" s="374"/>
      <c r="G78" s="298" t="str">
        <f>IF(AND(G76="SIM",G77="SIM"),"ELEVADO",IF(AND(G76="NÃO",G77="NÃO"),"REDUZIDO",IF(AND(G76="NÃO",G77="SIM"),"MÉDIO",IF(AND(G76="SIM",G77="NÃO"),"MÉDIO","-"))))</f>
        <v>-</v>
      </c>
      <c r="H78" s="305" t="str">
        <f>IF(G78="REDUZIDO",1,IF(G78="MÉDIO",2,IF(G78="ELEVADO",3,"-")))</f>
        <v>-</v>
      </c>
      <c r="I78" s="300" t="str">
        <f>IF(AND(I76="SIM",I77="SIM"),"POSITIVO",IF(AND(I76="NÃO",I77="NÃO"),"NEGATIVO",IF(AND(I76="NÃO",I77="SIM"),"NEUTRO",IF(AND(I76="SIM",I77="NÃO"),"NEUTRO","-"))))</f>
        <v>-</v>
      </c>
      <c r="J78" s="166" t="str">
        <f>IF(I78="NEGATIVO",1,IF(I78="NEUTRO",2,IF(I78="POSITIVO",3,"-")))</f>
        <v>-</v>
      </c>
      <c r="K78" s="167" t="b">
        <f>IF(J76="perde 2 qualificadores",-0.2,IF(J76="perde 1 qualificador",-0.1,IF(OR(J76="não ganha qualificadores",J76="mantém os qualificadores"),0,IF(J76="ganha 1 qualificador",0.1,IF(J76="ganha 2 qualificadores",0.2)))))</f>
        <v>0</v>
      </c>
    </row>
    <row r="79" spans="1:11" ht="7.05" customHeight="1" x14ac:dyDescent="0.3">
      <c r="A79" s="16"/>
      <c r="B79" s="148"/>
      <c r="C79" s="330"/>
      <c r="E79" s="192"/>
      <c r="G79" s="73"/>
      <c r="H79" s="73"/>
      <c r="I79" s="74"/>
      <c r="J79" s="75"/>
      <c r="K79" s="74"/>
    </row>
    <row r="80" spans="1:11" ht="12" customHeight="1" x14ac:dyDescent="0.3">
      <c r="A80" s="143">
        <f>100/3</f>
        <v>33.333333333333336</v>
      </c>
      <c r="B80" s="148"/>
      <c r="C80" s="329"/>
      <c r="D80" s="161"/>
      <c r="E80" s="279" t="s">
        <v>2</v>
      </c>
      <c r="F80" s="149"/>
      <c r="G80" s="77"/>
      <c r="H80" s="77"/>
      <c r="I80" s="78"/>
      <c r="J80" s="371" t="e">
        <f>(B82*J82+J100*B100)/B108</f>
        <v>#VALUE!</v>
      </c>
      <c r="K80" s="372"/>
    </row>
    <row r="81" spans="1:11" ht="7.05" customHeight="1" x14ac:dyDescent="0.3">
      <c r="A81" s="143"/>
      <c r="B81" s="148"/>
      <c r="C81" s="329"/>
      <c r="D81" s="161"/>
      <c r="E81" s="211"/>
      <c r="F81" s="51"/>
      <c r="G81" s="73"/>
      <c r="H81" s="73"/>
      <c r="I81" s="74"/>
      <c r="J81" s="62"/>
      <c r="K81" s="62"/>
    </row>
    <row r="82" spans="1:11" ht="12" customHeight="1" x14ac:dyDescent="0.3">
      <c r="A82" s="143"/>
      <c r="B82" s="142">
        <v>50</v>
      </c>
      <c r="C82" s="330"/>
      <c r="E82" s="216" t="s">
        <v>34</v>
      </c>
      <c r="F82" s="51"/>
      <c r="G82" s="66" t="s">
        <v>59</v>
      </c>
      <c r="H82" s="67"/>
      <c r="I82" s="67" t="s">
        <v>60</v>
      </c>
      <c r="J82" s="377" t="e">
        <f>((J86+K86)*C83+(J90+K90)*C87+(J94+K94)*C91+(J98+K98)*C95)/C98</f>
        <v>#VALUE!</v>
      </c>
      <c r="K82" s="377"/>
    </row>
    <row r="83" spans="1:11" ht="12" customHeight="1" x14ac:dyDescent="0.3">
      <c r="A83" s="15"/>
      <c r="B83" s="148"/>
      <c r="C83" s="330">
        <v>40</v>
      </c>
      <c r="D83" s="353">
        <v>15</v>
      </c>
      <c r="E83" s="214" t="s">
        <v>18</v>
      </c>
      <c r="F83" s="144"/>
      <c r="G83" s="162"/>
      <c r="H83" s="163"/>
      <c r="I83" s="163"/>
      <c r="J83" s="68"/>
      <c r="K83" s="69"/>
    </row>
    <row r="84" spans="1:11" ht="12" customHeight="1" x14ac:dyDescent="0.3">
      <c r="A84" s="143"/>
      <c r="B84" s="15"/>
      <c r="C84" s="327"/>
      <c r="D84" s="60"/>
      <c r="E84" s="365" t="s">
        <v>89</v>
      </c>
      <c r="F84" s="366"/>
      <c r="G84" s="333"/>
      <c r="H84" s="334"/>
      <c r="I84" s="335"/>
      <c r="J84" s="369" t="str">
        <f>IF(OR(H86="-",J86="-"),"-",IF(J86-H86=-2,"perde 2 qualificadores",IF(J86-H86=-1,"perde 1 qualificador",IF(AND(J86-H86=0,OR(G84="NÃO",G85="NÃO")),"não ganha qualificadores",IF(AND(J86-H86=0,G84="SIM",G85="SIM"),"mantém os qualificadores",IF(J86-H86=1,"ganha 1 qualificador",IF(J86-H86=2,"ganha 2 qualificadores")))))))</f>
        <v>-</v>
      </c>
      <c r="K84" s="370"/>
    </row>
    <row r="85" spans="1:11" ht="12" customHeight="1" x14ac:dyDescent="0.3">
      <c r="A85" s="143"/>
      <c r="B85" s="142"/>
      <c r="C85" s="331"/>
      <c r="D85" s="354"/>
      <c r="E85" s="365" t="s">
        <v>140</v>
      </c>
      <c r="F85" s="366"/>
      <c r="G85" s="333"/>
      <c r="H85" s="336"/>
      <c r="I85" s="335"/>
      <c r="J85" s="369"/>
      <c r="K85" s="370"/>
    </row>
    <row r="86" spans="1:11" ht="12" customHeight="1" x14ac:dyDescent="0.3">
      <c r="A86" s="143"/>
      <c r="B86" s="142"/>
      <c r="E86" s="373" t="s">
        <v>153</v>
      </c>
      <c r="F86" s="374"/>
      <c r="G86" s="298" t="str">
        <f>IF(AND(G84="SIM",G85="SIM"),"ELEVADO",IF(AND(G84="NÃO",G85="NÃO"),"REDUZIDO",IF(AND(G84="NÃO",G85="SIM"),"MÉDIO",IF(AND(G84="SIM",G85="NÃO"),"MÉDIO","-"))))</f>
        <v>-</v>
      </c>
      <c r="H86" s="305" t="str">
        <f>IF(G86="REDUZIDO",1,IF(G86="MÉDIO",2,IF(G86="ELEVADO",3,"-")))</f>
        <v>-</v>
      </c>
      <c r="I86" s="300" t="str">
        <f>IF(AND(I84="SIM",I85="SIM"),"POSITIVO",IF(AND(I84="NÃO",I85="NÃO"),"NEGATIVO",IF(AND(I84="NÃO",I85="SIM"),"NEUTRO",IF(AND(I84="SIM",I85="NÃO"),"NEUTRO","-"))))</f>
        <v>-</v>
      </c>
      <c r="J86" s="166" t="str">
        <f>IF(I86="NEGATIVO",1,IF(I86="NEUTRO",2,IF(I86="POSITIVO",3,"-")))</f>
        <v>-</v>
      </c>
      <c r="K86" s="167" t="b">
        <f>IF(J84="perde 2 qualificadores",-0.2,IF(J84="perde 1 qualificador",-0.1,IF(OR(J84="não ganha qualificadores",J84="mantém os qualificadores"),0,IF(J84="ganha 1 qualificador",0.1,IF(J84="ganha 2 qualificadores",0.2)))))</f>
        <v>0</v>
      </c>
    </row>
    <row r="87" spans="1:11" ht="12" customHeight="1" x14ac:dyDescent="0.3">
      <c r="A87" s="143"/>
      <c r="B87" s="142"/>
      <c r="C87" s="330">
        <v>20</v>
      </c>
      <c r="D87" s="353">
        <v>16</v>
      </c>
      <c r="E87" s="214" t="s">
        <v>212</v>
      </c>
      <c r="F87" s="144"/>
      <c r="G87" s="162"/>
      <c r="H87" s="163"/>
      <c r="I87" s="163"/>
      <c r="J87" s="164"/>
      <c r="K87" s="165"/>
    </row>
    <row r="88" spans="1:11" ht="12" customHeight="1" x14ac:dyDescent="0.3">
      <c r="A88" s="143"/>
      <c r="B88" s="142"/>
      <c r="C88" s="327"/>
      <c r="D88" s="60"/>
      <c r="E88" s="365" t="s">
        <v>141</v>
      </c>
      <c r="F88" s="366"/>
      <c r="G88" s="333"/>
      <c r="H88" s="334"/>
      <c r="I88" s="335"/>
      <c r="J88" s="369" t="str">
        <f>IF(OR(H90="-",J90="-"),"-",IF(J90-H90=-2,"perde 2 qualificadores",IF(J90-H90=-1,"perde 1 qualificador",IF(AND(J90-H90=0,OR(G88="NÃO",G89="NÃO")),"não ganha qualificadores",IF(AND(J90-H90=0,G88="SIM",G89="SIM"),"mantém os qualificadores",IF(J90-H90=1,"ganha 1 qualificador",IF(J90-H90=2,"ganha 2 qualificadores")))))))</f>
        <v>-</v>
      </c>
      <c r="K88" s="370"/>
    </row>
    <row r="89" spans="1:11" ht="12" customHeight="1" x14ac:dyDescent="0.3">
      <c r="A89" s="143"/>
      <c r="B89" s="142"/>
      <c r="C89" s="331"/>
      <c r="D89" s="354"/>
      <c r="E89" s="365" t="s">
        <v>142</v>
      </c>
      <c r="F89" s="366"/>
      <c r="G89" s="333"/>
      <c r="H89" s="336"/>
      <c r="I89" s="335"/>
      <c r="J89" s="369"/>
      <c r="K89" s="370"/>
    </row>
    <row r="90" spans="1:11" ht="12" customHeight="1" x14ac:dyDescent="0.3">
      <c r="A90" s="143"/>
      <c r="B90" s="142"/>
      <c r="C90" s="329"/>
      <c r="E90" s="373" t="s">
        <v>154</v>
      </c>
      <c r="F90" s="374"/>
      <c r="G90" s="298" t="str">
        <f>IF(AND(G88="SIM",G89="SIM"),"ELEVADO",IF(AND(G88="NÃO",G89="NÃO"),"REDUZIDO",IF(AND(G88="NÃO",G89="SIM"),"MÉDIO",IF(AND(G88="SIM",G89="NÃO"),"MÉDIO","-"))))</f>
        <v>-</v>
      </c>
      <c r="H90" s="305" t="str">
        <f>IF(G90="REDUZIDO",1,IF(G90="MÉDIO",2,IF(G90="ELEVADO",3,"-")))</f>
        <v>-</v>
      </c>
      <c r="I90" s="300" t="str">
        <f>IF(AND(I88="SIM",I89="SIM"),"POSITIVO",IF(AND(I88="NÃO",I89="NÃO"),"NEGATIVO",IF(AND(I88="NÃO",I89="SIM"),"NEUTRO",IF(AND(I88="SIM",I89="NÃO"),"NEUTRO","-"))))</f>
        <v>-</v>
      </c>
      <c r="J90" s="166" t="str">
        <f>IF(I90="NEGATIVO",1,IF(I90="NEUTRO",2,IF(I90="POSITIVO",3,"-")))</f>
        <v>-</v>
      </c>
      <c r="K90" s="167" t="b">
        <f>IF(J88="perde 2 qualificadores",-0.2,IF(J88="perde 1 qualificador",-0.1,IF(OR(J88="não ganha qualificadores",J88="mantém os qualificadores"),0,IF(J88="ganha 1 qualificador",0.1,IF(J88="ganha 2 qualificadores",0.2)))))</f>
        <v>0</v>
      </c>
    </row>
    <row r="91" spans="1:11" ht="12" customHeight="1" x14ac:dyDescent="0.3">
      <c r="A91" s="143"/>
      <c r="B91" s="142"/>
      <c r="C91" s="330">
        <v>20</v>
      </c>
      <c r="D91" s="353">
        <v>17</v>
      </c>
      <c r="E91" s="214" t="s">
        <v>155</v>
      </c>
      <c r="F91" s="144"/>
      <c r="G91" s="162"/>
      <c r="H91" s="163"/>
      <c r="I91" s="163"/>
      <c r="J91" s="164"/>
      <c r="K91" s="165"/>
    </row>
    <row r="92" spans="1:11" ht="12" customHeight="1" x14ac:dyDescent="0.3">
      <c r="A92" s="143"/>
      <c r="B92" s="142"/>
      <c r="C92" s="327"/>
      <c r="E92" s="365" t="s">
        <v>256</v>
      </c>
      <c r="F92" s="366"/>
      <c r="G92" s="333"/>
      <c r="H92" s="334"/>
      <c r="I92" s="335"/>
      <c r="J92" s="369" t="str">
        <f>IF(OR(H94="-",J94="-"),"-",IF(J94-H94=-2,"perde 2 qualificadores",IF(J94-H94=-1,"perde 1 qualificador",IF(AND(J94-H94=0,OR(G92="NÃO",G93="NÃO")),"não ganha qualificadores",IF(AND(J94-H94=0,G92="SIM",G93="SIM"),"mantém os qualificadores",IF(J94-H94=1,"ganha 1 qualificador",IF(J94-H94=2,"ganha 2 qualificadores")))))))</f>
        <v>-</v>
      </c>
      <c r="K92" s="370"/>
    </row>
    <row r="93" spans="1:11" ht="12" customHeight="1" x14ac:dyDescent="0.3">
      <c r="A93" s="143"/>
      <c r="B93" s="142"/>
      <c r="C93" s="331"/>
      <c r="D93" s="354"/>
      <c r="E93" s="365" t="s">
        <v>91</v>
      </c>
      <c r="F93" s="366"/>
      <c r="G93" s="333"/>
      <c r="H93" s="336"/>
      <c r="I93" s="335"/>
      <c r="J93" s="369"/>
      <c r="K93" s="370"/>
    </row>
    <row r="94" spans="1:11" ht="12" customHeight="1" x14ac:dyDescent="0.3">
      <c r="A94" s="143"/>
      <c r="B94" s="142"/>
      <c r="C94" s="329"/>
      <c r="E94" s="373" t="s">
        <v>156</v>
      </c>
      <c r="F94" s="374"/>
      <c r="G94" s="298" t="str">
        <f>IF(AND(G92="SIM",G93="SIM"),"ELEVADO",IF(AND(G92="NÃO",G93="NÃO"),"REDUZIDO",IF(AND(G92="NÃO",G93="SIM"),"MÉDIO",IF(AND(G92="SIM",G93="NÃO"),"MÉDIO","-"))))</f>
        <v>-</v>
      </c>
      <c r="H94" s="305" t="str">
        <f>IF(G94="REDUZIDO",1,IF(G94="MÉDIO",2,IF(G94="ELEVADO",3,"-")))</f>
        <v>-</v>
      </c>
      <c r="I94" s="300" t="str">
        <f>IF(AND(I92="SIM",I93="SIM"),"POSITIVO",IF(AND(I92="NÃO",I93="NÃO"),"NEGATIVO",IF(AND(I92="NÃO",I93="SIM"),"NEUTRO",IF(AND(I92="SIM",I93="NÃO"),"NEUTRO","-"))))</f>
        <v>-</v>
      </c>
      <c r="J94" s="166" t="str">
        <f>IF(I94="NEGATIVO",1,IF(I94="NEUTRO",2,IF(I94="POSITIVO",3,"-")))</f>
        <v>-</v>
      </c>
      <c r="K94" s="167" t="b">
        <f>IF(J92="perde 2 qualificadores",-0.2,IF(J92="perde 1 qualificador",-0.1,IF(OR(J92="não ganha qualificadores",J92="mantém os qualificadores"),0,IF(J92="ganha 1 qualificador",0.1,IF(J92="ganha 2 qualificadores",0.2)))))</f>
        <v>0</v>
      </c>
    </row>
    <row r="95" spans="1:11" ht="12" customHeight="1" x14ac:dyDescent="0.3">
      <c r="A95" s="143"/>
      <c r="B95" s="142"/>
      <c r="C95" s="330">
        <v>20</v>
      </c>
      <c r="D95" s="353">
        <v>18</v>
      </c>
      <c r="E95" s="214" t="s">
        <v>80</v>
      </c>
      <c r="F95" s="144"/>
      <c r="G95" s="162"/>
      <c r="H95" s="163"/>
      <c r="I95" s="163"/>
      <c r="J95" s="164"/>
      <c r="K95" s="69"/>
    </row>
    <row r="96" spans="1:11" ht="12" customHeight="1" x14ac:dyDescent="0.3">
      <c r="A96" s="143"/>
      <c r="B96" s="142"/>
      <c r="C96" s="327"/>
      <c r="E96" s="365" t="s">
        <v>90</v>
      </c>
      <c r="F96" s="378"/>
      <c r="G96" s="333"/>
      <c r="H96" s="334"/>
      <c r="I96" s="335"/>
      <c r="J96" s="369" t="str">
        <f>IF(OR(H98="-",J98="-"),"-",IF(J98-H98=-2,"perde 2 qualificadores",IF(J98-H98=-1,"perde 1 qualificador",IF(AND(J98-H98=0,OR(G96="NÃO",G97="NÃO")),"não ganha qualificadores",IF(AND(J98-H98=0,G96="SIM",G97="SIM"),"mantém os qualificadores",IF(J98-H98=1,"ganha 1 qualificador",IF(J98-H98=2,"ganha 2 qualificadores")))))))</f>
        <v>-</v>
      </c>
      <c r="K96" s="370"/>
    </row>
    <row r="97" spans="1:11" ht="12" customHeight="1" x14ac:dyDescent="0.3">
      <c r="A97" s="143"/>
      <c r="B97" s="146"/>
      <c r="C97" s="331"/>
      <c r="D97" s="354"/>
      <c r="E97" s="365" t="s">
        <v>299</v>
      </c>
      <c r="F97" s="366"/>
      <c r="G97" s="333"/>
      <c r="H97" s="336"/>
      <c r="I97" s="335"/>
      <c r="J97" s="369"/>
      <c r="K97" s="370"/>
    </row>
    <row r="98" spans="1:11" ht="12" customHeight="1" x14ac:dyDescent="0.3">
      <c r="A98" s="143"/>
      <c r="B98" s="146"/>
      <c r="C98" s="330">
        <v>100</v>
      </c>
      <c r="E98" s="373" t="s">
        <v>157</v>
      </c>
      <c r="F98" s="374"/>
      <c r="G98" s="298" t="str">
        <f>IF(AND(G96="SIM",G97="SIM"),"ELEVADO",IF(AND(G96="NÃO",G97="NÃO"),"REDUZIDO",IF(AND(G96="NÃO",G97="SIM"),"MÉDIO",IF(AND(G96="SIM",G97="NÃO"),"MÉDIO","-"))))</f>
        <v>-</v>
      </c>
      <c r="H98" s="305" t="str">
        <f>IF(G98="REDUZIDO",1,IF(G98="MÉDIO",2,IF(G98="ELEVADO",3,"-")))</f>
        <v>-</v>
      </c>
      <c r="I98" s="300" t="str">
        <f>IF(AND(I96="SIM",I97="SIM"),"POSITIVO",IF(AND(I96="NÃO",I97="NÃO"),"NEGATIVO",IF(AND(I96="NÃO",I97="SIM"),"NEUTRO",IF(AND(I96="SIM",I97="NÃO"),"NEUTRO","-"))))</f>
        <v>-</v>
      </c>
      <c r="J98" s="166" t="str">
        <f>IF(I98="NEGATIVO",1,IF(I98="NEUTRO",2,IF(I98="POSITIVO",3,"-")))</f>
        <v>-</v>
      </c>
      <c r="K98" s="167" t="b">
        <f>IF(J96="perde 2 qualificadores",-0.2,IF(J96="perde 1 qualificador",-0.1,IF(OR(J96="não ganha qualificadores",J96="mantém os qualificadores"),0,IF(J96="ganha 1 qualificador",0.1,IF(J96="ganha 2 qualificadores",0.2)))))</f>
        <v>0</v>
      </c>
    </row>
    <row r="99" spans="1:11" ht="7.05" customHeight="1" x14ac:dyDescent="0.3">
      <c r="A99" s="143"/>
      <c r="B99" s="146"/>
      <c r="C99" s="330"/>
      <c r="E99" s="192"/>
      <c r="G99" s="73"/>
      <c r="H99" s="73"/>
      <c r="I99" s="74"/>
      <c r="J99" s="75"/>
      <c r="K99" s="74"/>
    </row>
    <row r="100" spans="1:11" ht="12" customHeight="1" x14ac:dyDescent="0.3">
      <c r="A100" s="143"/>
      <c r="B100" s="142">
        <v>50</v>
      </c>
      <c r="C100" s="330"/>
      <c r="E100" s="216" t="s">
        <v>73</v>
      </c>
      <c r="F100" s="51"/>
      <c r="G100" s="66" t="s">
        <v>59</v>
      </c>
      <c r="H100" s="67"/>
      <c r="I100" s="67" t="s">
        <v>60</v>
      </c>
      <c r="J100" s="377" t="e">
        <f>((C101*(J104+K104)+C105*(J108+K108))/C108)</f>
        <v>#VALUE!</v>
      </c>
      <c r="K100" s="377"/>
    </row>
    <row r="101" spans="1:11" ht="12" customHeight="1" x14ac:dyDescent="0.3">
      <c r="A101" s="143"/>
      <c r="B101" s="146"/>
      <c r="C101" s="330">
        <v>50</v>
      </c>
      <c r="D101" s="353">
        <v>19</v>
      </c>
      <c r="E101" s="214" t="s">
        <v>158</v>
      </c>
      <c r="F101" s="144"/>
      <c r="G101" s="162"/>
      <c r="H101" s="163"/>
      <c r="I101" s="163"/>
      <c r="J101" s="164"/>
      <c r="K101" s="165"/>
    </row>
    <row r="102" spans="1:11" ht="12" customHeight="1" x14ac:dyDescent="0.3">
      <c r="A102" s="143"/>
      <c r="B102" s="15"/>
      <c r="C102" s="327"/>
      <c r="E102" s="365" t="s">
        <v>159</v>
      </c>
      <c r="F102" s="366"/>
      <c r="G102" s="333"/>
      <c r="H102" s="334"/>
      <c r="I102" s="335"/>
      <c r="J102" s="369" t="str">
        <f>IF(OR(H104="-",J104="-"),"-",IF(J104-H104=-2,"perde 2 qualificadores",IF(J104-H104=-1,"perde 1 qualificador",IF(AND(J104-H104=0,OR(G102="NÃO",G103="NÃO")),"não ganha qualificadores",IF(AND(J104-H104=0,G102="SIM",G103="SIM"),"mantém os qualificadores",IF(J104-H104=1,"ganha 1 qualificador",IF(J104-H104=2,"ganha 2 qualificadores")))))))</f>
        <v>-</v>
      </c>
      <c r="K102" s="370"/>
    </row>
    <row r="103" spans="1:11" ht="12" customHeight="1" x14ac:dyDescent="0.3">
      <c r="A103" s="143"/>
      <c r="B103" s="142"/>
      <c r="C103" s="331"/>
      <c r="D103" s="354"/>
      <c r="E103" s="365" t="s">
        <v>142</v>
      </c>
      <c r="F103" s="366"/>
      <c r="G103" s="333"/>
      <c r="H103" s="336"/>
      <c r="I103" s="335"/>
      <c r="J103" s="369"/>
      <c r="K103" s="370"/>
    </row>
    <row r="104" spans="1:11" ht="12" customHeight="1" x14ac:dyDescent="0.3">
      <c r="A104" s="143"/>
      <c r="B104" s="142"/>
      <c r="C104" s="332"/>
      <c r="E104" s="373" t="s">
        <v>160</v>
      </c>
      <c r="F104" s="374"/>
      <c r="G104" s="298" t="str">
        <f>IF(AND(G102="SIM",G103="SIM"),"ELEVADO",IF(AND(G102="NÃO",G103="NÃO"),"REDUZIDO",IF(AND(G102="NÃO",G103="SIM"),"MÉDIO",IF(AND(G102="SIM",G103="NÃO"),"MÉDIO","-"))))</f>
        <v>-</v>
      </c>
      <c r="H104" s="305" t="str">
        <f>IF(G104="REDUZIDO",1,IF(G104="MÉDIO",2,IF(G104="ELEVADO",3,"-")))</f>
        <v>-</v>
      </c>
      <c r="I104" s="300" t="str">
        <f>IF(AND(I102="SIM",I103="SIM"),"POSITIVO",IF(AND(I102="NÃO",I103="NÃO"),"NEGATIVO",IF(AND(I102="NÃO",I103="SIM"),"NEUTRO",IF(AND(I102="SIM",I103="NÃO"),"NEUTRO","-"))))</f>
        <v>-</v>
      </c>
      <c r="J104" s="166" t="str">
        <f>IF(I104="NEGATIVO",1,IF(I104="NEUTRO",2,IF(I104="POSITIVO",3,"-")))</f>
        <v>-</v>
      </c>
      <c r="K104" s="167" t="b">
        <f>IF(J102="perde 2 qualificadores",-0.2,IF(J102="perde 1 qualificador",-0.1,IF(OR(J102="não ganha qualificadores",J102="mantém os qualificadores"),0,IF(J102="ganha 1 qualificador",0.1,IF(J102="ganha 2 qualificadores",0.2)))))</f>
        <v>0</v>
      </c>
    </row>
    <row r="105" spans="1:11" ht="12" customHeight="1" x14ac:dyDescent="0.3">
      <c r="A105" s="143"/>
      <c r="B105" s="142"/>
      <c r="C105" s="330">
        <v>50</v>
      </c>
      <c r="D105" s="353">
        <v>20</v>
      </c>
      <c r="E105" s="214" t="s">
        <v>211</v>
      </c>
      <c r="F105" s="144"/>
      <c r="G105" s="162"/>
      <c r="H105" s="163"/>
      <c r="I105" s="163"/>
      <c r="J105" s="164"/>
      <c r="K105" s="69"/>
    </row>
    <row r="106" spans="1:11" ht="12" customHeight="1" x14ac:dyDescent="0.3">
      <c r="A106" s="143"/>
      <c r="B106" s="142"/>
      <c r="C106" s="327"/>
      <c r="E106" s="365" t="s">
        <v>162</v>
      </c>
      <c r="F106" s="366"/>
      <c r="G106" s="333"/>
      <c r="H106" s="334"/>
      <c r="I106" s="335"/>
      <c r="J106" s="369" t="str">
        <f>IF(OR(H108="-",J108="-"),"-",IF(J108-H108=-2,"perde 2 qualificadores",IF(J108-H108=-1,"perde 1 qualificador",IF(AND(J108-H108=0,OR(G106="NÃO",G107="NÃO")),"não ganha qualificadores",IF(AND(J108-H108=0,G106="SIM",G107="SIM"),"mantém os qualificadores",IF(J108-H108=1,"ganha 1 qualificador",IF(J108-H108=2,"ganha 2 qualificadores")))))))</f>
        <v>-</v>
      </c>
      <c r="K106" s="370"/>
    </row>
    <row r="107" spans="1:11" ht="12" customHeight="1" x14ac:dyDescent="0.3">
      <c r="A107" s="17"/>
      <c r="B107" s="146"/>
      <c r="C107" s="331"/>
      <c r="D107" s="354"/>
      <c r="E107" s="365" t="s">
        <v>92</v>
      </c>
      <c r="F107" s="366"/>
      <c r="G107" s="333"/>
      <c r="H107" s="336"/>
      <c r="I107" s="335"/>
      <c r="J107" s="369"/>
      <c r="K107" s="370"/>
    </row>
    <row r="108" spans="1:11" ht="12" customHeight="1" x14ac:dyDescent="0.3">
      <c r="A108" s="16"/>
      <c r="B108" s="148">
        <f>SUM(B82:B107)</f>
        <v>100</v>
      </c>
      <c r="C108" s="330">
        <f>SUM(C101:C105)</f>
        <v>100</v>
      </c>
      <c r="E108" s="373" t="s">
        <v>161</v>
      </c>
      <c r="F108" s="374"/>
      <c r="G108" s="298" t="str">
        <f>IF(AND(G106="SIM",G107="SIM"),"ELEVADO",IF(AND(G106="NÃO",G107="NÃO"),"REDUZIDO",IF(AND(G106="NÃO",G107="SIM"),"MÉDIO",IF(AND(G106="SIM",G107="NÃO"),"MÉDIO","-"))))</f>
        <v>-</v>
      </c>
      <c r="H108" s="305" t="str">
        <f>IF(G108="REDUZIDO",1,IF(G108="MÉDIO",2,IF(G108="ELEVADO",3,"-")))</f>
        <v>-</v>
      </c>
      <c r="I108" s="300" t="str">
        <f>IF(AND(I106="SIM",I107="SIM"),"POSITIVO",IF(AND(I106="NÃO",I107="NÃO"),"NEGATIVO",IF(AND(I106="NÃO",I107="SIM"),"NEUTRO",IF(AND(I106="SIM",I107="NÃO"),"NEUTRO","-"))))</f>
        <v>-</v>
      </c>
      <c r="J108" s="166" t="str">
        <f>IF(I108="NEGATIVO",1,IF(I108="NEUTRO",2,IF(I108="POSITIVO",3,"-")))</f>
        <v>-</v>
      </c>
      <c r="K108" s="167" t="b">
        <f>IF(J106="perde 2 qualificadores",-0.2,IF(J106="perde 1 qualificador",-0.1,IF(OR(J106="não ganha qualificadores",J106="mantém os qualificadores"),0,IF(J106="ganha 1 qualificador",0.1,IF(J106="ganha 2 qualificadores",0.2)))))</f>
        <v>0</v>
      </c>
    </row>
    <row r="109" spans="1:11" ht="12" customHeight="1" x14ac:dyDescent="0.3">
      <c r="A109" s="16"/>
      <c r="B109" s="15"/>
      <c r="C109" s="330"/>
      <c r="E109" s="219"/>
      <c r="F109" s="152"/>
      <c r="G109" s="73"/>
      <c r="H109" s="73"/>
      <c r="I109" s="74"/>
      <c r="J109" s="75"/>
      <c r="K109" s="74"/>
    </row>
    <row r="110" spans="1:11" ht="12" customHeight="1" x14ac:dyDescent="0.3">
      <c r="A110" s="143">
        <f>SUM(A5:A82)</f>
        <v>100</v>
      </c>
      <c r="B110" s="142"/>
      <c r="C110" s="329"/>
      <c r="G110" s="174" t="s">
        <v>26</v>
      </c>
      <c r="H110" s="175"/>
      <c r="I110" s="175"/>
      <c r="J110" s="375" t="e">
        <f>IF(J3&lt;1.2,"N3",IF(AND(J3&gt;=1.2,J3&lt;1.6),"N2",IF(AND(J3&gt;=1.6,J3&lt;2),"N1",IF(AND(J3&gt;=2,J3&lt;2.4),"P1",IF(AND(J3&gt;=2.4,J3&lt;2.8),"P2",IF(J3&gt;=2.8,"P3"))))))</f>
        <v>#VALUE!</v>
      </c>
      <c r="K110" s="376"/>
    </row>
    <row r="111" spans="1:11" ht="12" customHeight="1" x14ac:dyDescent="0.3">
      <c r="I111" s="120"/>
      <c r="J111" s="55"/>
      <c r="K111" s="74"/>
    </row>
    <row r="112" spans="1:11" ht="12" customHeight="1" x14ac:dyDescent="0.3">
      <c r="G112" s="176" t="s">
        <v>13</v>
      </c>
      <c r="J112" s="295" t="e">
        <f>J7</f>
        <v>#VALUE!</v>
      </c>
      <c r="K112" s="295"/>
    </row>
    <row r="113" spans="5:11" ht="12" customHeight="1" x14ac:dyDescent="0.3">
      <c r="G113" s="176" t="s">
        <v>62</v>
      </c>
      <c r="J113" s="295" t="e">
        <f>J17</f>
        <v>#VALUE!</v>
      </c>
      <c r="K113" s="295"/>
    </row>
    <row r="114" spans="5:11" ht="12" customHeight="1" x14ac:dyDescent="0.3">
      <c r="F114" s="153"/>
      <c r="G114" s="176" t="s">
        <v>63</v>
      </c>
      <c r="J114" s="295" t="e">
        <f>J27</f>
        <v>#VALUE!</v>
      </c>
      <c r="K114" s="295"/>
    </row>
    <row r="115" spans="5:11" ht="12" customHeight="1" x14ac:dyDescent="0.3">
      <c r="F115" s="153"/>
      <c r="G115" s="176" t="s">
        <v>36</v>
      </c>
      <c r="J115" s="296" t="e">
        <f>J43</f>
        <v>#VALUE!</v>
      </c>
      <c r="K115" s="297"/>
    </row>
    <row r="116" spans="5:11" ht="12" customHeight="1" x14ac:dyDescent="0.3">
      <c r="F116" s="153"/>
      <c r="G116" s="176" t="s">
        <v>10</v>
      </c>
      <c r="J116" s="296" t="e">
        <f>J53</f>
        <v>#VALUE!</v>
      </c>
      <c r="K116" s="297"/>
    </row>
    <row r="117" spans="5:11" ht="12" customHeight="1" x14ac:dyDescent="0.3">
      <c r="F117" s="153"/>
      <c r="G117" s="176" t="s">
        <v>64</v>
      </c>
      <c r="J117" s="296" t="e">
        <f>J63</f>
        <v>#VALUE!</v>
      </c>
      <c r="K117" s="297"/>
    </row>
    <row r="118" spans="5:11" ht="12" customHeight="1" x14ac:dyDescent="0.3">
      <c r="F118" s="153"/>
      <c r="G118" s="176" t="s">
        <v>29</v>
      </c>
      <c r="J118" s="367" t="e">
        <f>J82</f>
        <v>#VALUE!</v>
      </c>
      <c r="K118" s="368"/>
    </row>
    <row r="119" spans="5:11" ht="12" customHeight="1" x14ac:dyDescent="0.3">
      <c r="F119" s="153"/>
      <c r="G119" s="176" t="s">
        <v>65</v>
      </c>
      <c r="J119" s="367" t="e">
        <f>J100</f>
        <v>#VALUE!</v>
      </c>
      <c r="K119" s="368"/>
    </row>
    <row r="120" spans="5:11" ht="12" customHeight="1" x14ac:dyDescent="0.3">
      <c r="F120" s="153"/>
    </row>
    <row r="121" spans="5:11" ht="12" customHeight="1" x14ac:dyDescent="0.3">
      <c r="F121" s="153"/>
    </row>
    <row r="122" spans="5:11" ht="12" customHeight="1" x14ac:dyDescent="0.3">
      <c r="F122" s="53"/>
      <c r="I122" s="70"/>
    </row>
    <row r="123" spans="5:11" ht="12" customHeight="1" x14ac:dyDescent="0.3">
      <c r="G123" s="91"/>
      <c r="H123" s="90"/>
    </row>
    <row r="124" spans="5:11" ht="12" customHeight="1" x14ac:dyDescent="0.3">
      <c r="H124" s="90"/>
      <c r="I124" s="91"/>
    </row>
    <row r="128" spans="5:11" ht="12" customHeight="1" x14ac:dyDescent="0.3">
      <c r="E128" s="221"/>
    </row>
    <row r="129" spans="5:5" ht="12" customHeight="1" x14ac:dyDescent="0.3">
      <c r="E129" s="221"/>
    </row>
    <row r="130" spans="5:5" ht="12" customHeight="1" x14ac:dyDescent="0.3">
      <c r="E130" s="221"/>
    </row>
    <row r="131" spans="5:5" ht="12" customHeight="1" x14ac:dyDescent="0.3">
      <c r="E131" s="221"/>
    </row>
    <row r="132" spans="5:5" ht="12" customHeight="1" x14ac:dyDescent="0.3">
      <c r="E132" s="221"/>
    </row>
    <row r="133" spans="5:5" ht="12" customHeight="1" x14ac:dyDescent="0.3">
      <c r="E133" s="221"/>
    </row>
    <row r="134" spans="5:5" ht="12" customHeight="1" x14ac:dyDescent="0.3">
      <c r="E134" s="221"/>
    </row>
    <row r="135" spans="5:5" ht="12" customHeight="1" x14ac:dyDescent="0.3">
      <c r="E135" s="221"/>
    </row>
  </sheetData>
  <sheetProtection algorithmName="SHA-512" hashValue="CcGHoEmVa+/x9o8JxqZRh+6ahtM7F7xi6WPnn1O9VQ0HrjX+nCL+catQkHVrXZuZLcY3A5aHKBQpa6Icw/ukHQ==" saltValue="veUy46k9f511ZCmFbVvwXQ==" spinCount="100000" sheet="1" objects="1" scenarios="1"/>
  <mergeCells count="95">
    <mergeCell ref="J82:K82"/>
    <mergeCell ref="J100:K100"/>
    <mergeCell ref="J63:K63"/>
    <mergeCell ref="E65:F65"/>
    <mergeCell ref="E66:F66"/>
    <mergeCell ref="E72:F72"/>
    <mergeCell ref="E92:F92"/>
    <mergeCell ref="E93:F93"/>
    <mergeCell ref="E73:F73"/>
    <mergeCell ref="E67:F67"/>
    <mergeCell ref="E74:F74"/>
    <mergeCell ref="E78:F78"/>
    <mergeCell ref="E88:F88"/>
    <mergeCell ref="E86:F86"/>
    <mergeCell ref="E90:F90"/>
    <mergeCell ref="E89:F89"/>
    <mergeCell ref="J102:K103"/>
    <mergeCell ref="J106:K107"/>
    <mergeCell ref="E97:F97"/>
    <mergeCell ref="E96:F96"/>
    <mergeCell ref="E98:F98"/>
    <mergeCell ref="E102:F102"/>
    <mergeCell ref="E106:F106"/>
    <mergeCell ref="E104:F104"/>
    <mergeCell ref="J96:K97"/>
    <mergeCell ref="E61:F61"/>
    <mergeCell ref="E57:F57"/>
    <mergeCell ref="E59:F59"/>
    <mergeCell ref="E60:F60"/>
    <mergeCell ref="E45:F45"/>
    <mergeCell ref="E46:F46"/>
    <mergeCell ref="E49:F49"/>
    <mergeCell ref="E50:F50"/>
    <mergeCell ref="E55:F55"/>
    <mergeCell ref="E56:F56"/>
    <mergeCell ref="E84:F84"/>
    <mergeCell ref="J84:K85"/>
    <mergeCell ref="J88:K89"/>
    <mergeCell ref="E94:F94"/>
    <mergeCell ref="J3:K3"/>
    <mergeCell ref="J45:K46"/>
    <mergeCell ref="J9:K10"/>
    <mergeCell ref="J33:K34"/>
    <mergeCell ref="J37:K38"/>
    <mergeCell ref="J5:K5"/>
    <mergeCell ref="J41:K41"/>
    <mergeCell ref="J19:K20"/>
    <mergeCell ref="J13:K14"/>
    <mergeCell ref="J7:K7"/>
    <mergeCell ref="J17:K17"/>
    <mergeCell ref="J43:K43"/>
    <mergeCell ref="E9:F9"/>
    <mergeCell ref="E30:F30"/>
    <mergeCell ref="E33:F33"/>
    <mergeCell ref="E13:F13"/>
    <mergeCell ref="E14:F14"/>
    <mergeCell ref="E20:F20"/>
    <mergeCell ref="E10:F10"/>
    <mergeCell ref="E23:F23"/>
    <mergeCell ref="E24:F24"/>
    <mergeCell ref="E11:F11"/>
    <mergeCell ref="E15:F15"/>
    <mergeCell ref="E31:F31"/>
    <mergeCell ref="E21:F21"/>
    <mergeCell ref="E25:F25"/>
    <mergeCell ref="E19:F19"/>
    <mergeCell ref="E29:F29"/>
    <mergeCell ref="J29:K30"/>
    <mergeCell ref="E35:F35"/>
    <mergeCell ref="E34:F34"/>
    <mergeCell ref="J23:K24"/>
    <mergeCell ref="J27:K27"/>
    <mergeCell ref="J59:K60"/>
    <mergeCell ref="J55:K56"/>
    <mergeCell ref="J49:K50"/>
    <mergeCell ref="E39:F39"/>
    <mergeCell ref="E47:F47"/>
    <mergeCell ref="E51:F51"/>
    <mergeCell ref="J53:K53"/>
    <mergeCell ref="E76:F76"/>
    <mergeCell ref="E77:F77"/>
    <mergeCell ref="J118:K118"/>
    <mergeCell ref="J119:K119"/>
    <mergeCell ref="E37:F37"/>
    <mergeCell ref="E38:F38"/>
    <mergeCell ref="J65:K66"/>
    <mergeCell ref="J72:K73"/>
    <mergeCell ref="E85:F85"/>
    <mergeCell ref="J80:K80"/>
    <mergeCell ref="J76:K77"/>
    <mergeCell ref="E108:F108"/>
    <mergeCell ref="J110:K110"/>
    <mergeCell ref="E107:F107"/>
    <mergeCell ref="E103:F103"/>
    <mergeCell ref="J92:K93"/>
  </mergeCells>
  <dataValidations count="1">
    <dataValidation type="list" allowBlank="1" showInputMessage="1" showErrorMessage="1" sqref="H30 H34 G19:G20 G37:G38 H97 G76:G77 H38 H46 H56 H66 H89 H73 H103 H85 H93 H50 H24 H77 I92:I93 I9:I10 I88:I89 G29:G30 G16 I49:I50 I16 G9:G10 I26 G96:G97 H20 G99 G45:G46 G33:G34 I40:I42 G40:G42 I52 G52 G65:G66 I59:I60 I102:I103 I79:I81 I76:I77 G84:G85 G88:G89 I84:I85 G92:G93 G72:G73 I99 I96:I97 I65:I66 G55:G56 G79:G81 I23:I24 I37:I38 G13:G14 I13:I14 H14 G49:G50 G59:G60 G102:G103 I33:I34 I45:I46 I55:I56 G106:G107 I29:I30 I19:I20 G23:G24 I72:I73 H107 I106:I107" xr:uid="{FB669793-EB83-43AA-895D-E970EB373A6B}">
      <formula1>SN</formula1>
    </dataValidation>
  </dataValidations>
  <pageMargins left="0.19685039370078741" right="0.23622047244094491" top="0.35433070866141736" bottom="0.35433070866141736" header="0.31496062992125984" footer="0.31496062992125984"/>
  <pageSetup paperSize="9" fitToWidth="0" fitToHeight="0" orientation="portrait" r:id="rId1"/>
  <headerFooter alignWithMargins="0">
    <oddHeader xml:space="preserve">&amp;L&amp;8&amp;K01+043&amp;P/&amp;N  &amp;A&amp;C&amp;8&amp;K01+041FICHA DE AVALIAÇÃO IMPACTE REHURB&amp;R
</oddHeader>
    <oddFooter>&amp;C&amp;8&amp;K01+048FCT/LNEC/IST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2C073-9EC6-414F-8B44-AC04C4F4857B}">
  <dimension ref="A1:L137"/>
  <sheetViews>
    <sheetView showGridLines="0" showRuler="0" view="pageLayout" topLeftCell="C1" zoomScaleNormal="120" zoomScaleSheetLayoutView="20" workbookViewId="0">
      <selection activeCell="E3" sqref="E3"/>
    </sheetView>
  </sheetViews>
  <sheetFormatPr defaultColWidth="3.44140625" defaultRowHeight="28.8" x14ac:dyDescent="0.3"/>
  <cols>
    <col min="1" max="1" width="4.77734375" style="193" hidden="1" customWidth="1"/>
    <col min="2" max="2" width="4.77734375" style="125" hidden="1" customWidth="1"/>
    <col min="3" max="3" width="2.77734375" style="324" customWidth="1"/>
    <col min="4" max="4" width="2.77734375" style="198" customWidth="1"/>
    <col min="5" max="5" width="25.77734375" style="220" customWidth="1"/>
    <col min="6" max="6" width="36.77734375" style="47" customWidth="1"/>
    <col min="7" max="7" width="7.77734375" style="127" customWidth="1"/>
    <col min="8" max="8" width="6.77734375" style="89" hidden="1" customWidth="1"/>
    <col min="9" max="9" width="6.77734375" style="127" customWidth="1"/>
    <col min="10" max="10" width="4.77734375" style="65" customWidth="1"/>
    <col min="11" max="11" width="4.77734375" style="74" customWidth="1"/>
    <col min="12" max="12" width="7.77734375" style="128" customWidth="1"/>
    <col min="13" max="16382" width="3.44140625" style="128"/>
    <col min="16383" max="16384" width="2.44140625" style="128" customWidth="1"/>
  </cols>
  <sheetData>
    <row r="1" spans="1:11" s="127" customFormat="1" ht="19.95" customHeight="1" x14ac:dyDescent="0.3">
      <c r="A1" s="114" t="s">
        <v>112</v>
      </c>
      <c r="B1" s="125"/>
      <c r="C1" s="323"/>
      <c r="D1" s="198"/>
      <c r="E1" s="209"/>
      <c r="F1" s="292"/>
      <c r="G1" s="287" t="s">
        <v>303</v>
      </c>
      <c r="H1" s="288" t="s">
        <v>42</v>
      </c>
      <c r="I1" s="289" t="s">
        <v>25</v>
      </c>
      <c r="J1" s="243" t="s">
        <v>42</v>
      </c>
      <c r="K1" s="243" t="s">
        <v>43</v>
      </c>
    </row>
    <row r="2" spans="1:11" ht="7.05" customHeight="1" x14ac:dyDescent="0.3">
      <c r="A2" s="114"/>
      <c r="C2" s="323"/>
      <c r="E2" s="209"/>
      <c r="G2" s="55"/>
      <c r="H2" s="177"/>
      <c r="I2" s="55"/>
      <c r="J2" s="57"/>
      <c r="K2" s="57"/>
    </row>
    <row r="3" spans="1:11" ht="12" customHeight="1" x14ac:dyDescent="0.3">
      <c r="C3" s="323"/>
      <c r="E3" s="285" t="s">
        <v>37</v>
      </c>
      <c r="F3" s="129"/>
      <c r="G3" s="178"/>
      <c r="H3" s="179"/>
      <c r="I3" s="180"/>
      <c r="J3" s="392" t="e">
        <f>(A5*J5+A27*J27+J59*A59+A88*J88)/A114</f>
        <v>#VALUE!</v>
      </c>
      <c r="K3" s="393"/>
    </row>
    <row r="4" spans="1:11" ht="7.05" customHeight="1" x14ac:dyDescent="0.3">
      <c r="C4" s="323"/>
      <c r="E4" s="222"/>
      <c r="G4" s="55"/>
      <c r="H4" s="56"/>
      <c r="I4" s="55"/>
      <c r="J4" s="130"/>
      <c r="K4" s="130"/>
    </row>
    <row r="5" spans="1:11" ht="12" customHeight="1" x14ac:dyDescent="0.3">
      <c r="A5" s="193">
        <v>25</v>
      </c>
      <c r="C5" s="323"/>
      <c r="E5" s="250" t="s">
        <v>38</v>
      </c>
      <c r="F5" s="131"/>
      <c r="G5" s="181"/>
      <c r="H5" s="54"/>
      <c r="I5" s="182"/>
      <c r="J5" s="371" t="e">
        <f>(B7*J7+B17*J17)/B26</f>
        <v>#VALUE!</v>
      </c>
      <c r="K5" s="372"/>
    </row>
    <row r="6" spans="1:11" ht="7.05" customHeight="1" x14ac:dyDescent="0.3">
      <c r="C6" s="323"/>
      <c r="E6" s="223"/>
      <c r="G6" s="55"/>
      <c r="H6" s="56"/>
      <c r="I6" s="55"/>
      <c r="J6" s="62"/>
      <c r="K6" s="62"/>
    </row>
    <row r="7" spans="1:11" ht="10.95" customHeight="1" x14ac:dyDescent="0.3">
      <c r="A7" s="62"/>
      <c r="B7" s="125">
        <v>50</v>
      </c>
      <c r="E7" s="224" t="s">
        <v>40</v>
      </c>
      <c r="G7" s="66" t="s">
        <v>59</v>
      </c>
      <c r="H7" s="67"/>
      <c r="I7" s="67" t="s">
        <v>60</v>
      </c>
      <c r="J7" s="387" t="e">
        <f>((C8*(J11+K11)+C12*(J15+K15))/C15)</f>
        <v>#VALUE!</v>
      </c>
      <c r="K7" s="387"/>
    </row>
    <row r="8" spans="1:11" ht="10.95" customHeight="1" x14ac:dyDescent="0.3">
      <c r="A8" s="62"/>
      <c r="B8" s="194"/>
      <c r="C8" s="323">
        <v>60</v>
      </c>
      <c r="D8" s="198">
        <v>21</v>
      </c>
      <c r="E8" s="225" t="s">
        <v>244</v>
      </c>
      <c r="F8" s="199"/>
      <c r="G8" s="228"/>
      <c r="H8" s="229"/>
      <c r="I8" s="229"/>
      <c r="J8" s="229"/>
      <c r="K8" s="230"/>
    </row>
    <row r="9" spans="1:11" ht="10.95" customHeight="1" x14ac:dyDescent="0.3">
      <c r="E9" s="365" t="s">
        <v>93</v>
      </c>
      <c r="F9" s="366"/>
      <c r="G9" s="333"/>
      <c r="H9" s="339"/>
      <c r="I9" s="340"/>
      <c r="J9" s="369" t="str">
        <f>IF(OR(H11="-",J11="-"),"-",IF(J11-H11=-2,"perde 2 qualificadores",IF(J11-H11=-1,"perde 1 qualificador",IF(AND(J11-H11=0,OR(G9="NÃO",G10="NÃO")),"não ganha qualificadores",IF(AND(J11-H11=0,G9="SIM",G10="SIM"),"mantém os qualificadores",IF(J11-H11=1,"ganha 1 qualificador",IF(J11-H11=2,"ganha 2 qualificadores")))))))</f>
        <v>-</v>
      </c>
      <c r="K9" s="370"/>
    </row>
    <row r="10" spans="1:11" ht="10.95" customHeight="1" x14ac:dyDescent="0.3">
      <c r="C10" s="325"/>
      <c r="D10" s="352"/>
      <c r="E10" s="365" t="s">
        <v>257</v>
      </c>
      <c r="F10" s="366"/>
      <c r="G10" s="333"/>
      <c r="H10" s="336"/>
      <c r="I10" s="340"/>
      <c r="J10" s="369"/>
      <c r="K10" s="370"/>
    </row>
    <row r="11" spans="1:11" ht="10.95" customHeight="1" x14ac:dyDescent="0.3">
      <c r="C11" s="326"/>
      <c r="E11" s="381" t="s">
        <v>163</v>
      </c>
      <c r="F11" s="382"/>
      <c r="G11" s="298" t="str">
        <f>IF(AND(G9="SIM",G10="SIM"),"ELEVADO",IF(AND(G9="NÃO",G10="NÃO"),"REDUZIDO",IF(AND(G9="NÃO",G10="SIM"),"MÉDIO",IF(AND(G9="SIM",G10="NÃO"),"MÉDIO","-"))))</f>
        <v>-</v>
      </c>
      <c r="H11" s="299" t="str">
        <f>IF(G11="REDUZIDO",1,IF(G11="MÉDIO",2,IF(G11="ELEVADO",3,"-")))</f>
        <v>-</v>
      </c>
      <c r="I11" s="300" t="str">
        <f>IF(AND(I9="SIM",I10="SIM"),"POSITIVO",IF(AND(I9="NÃO",I10="NÃO"),"NEGATIVO",IF(AND(I9="NÃO",I10="SIM"),"NEUTRO",IF(AND(I9="SIM",I10="NÃO"),"NEUTRO","-"))))</f>
        <v>-</v>
      </c>
      <c r="J11" s="122" t="str">
        <f>IF(I11="NEGATIVO",1,IF(I11="NEUTRO",2,IF(I11="POSITIVO",3,"-")))</f>
        <v>-</v>
      </c>
      <c r="K11" s="121" t="b">
        <f>IF(J9="perde 2 qualificadores",-0.2,IF(J9="perde 1 qualificador",-0.1,IF(OR(J9="não ganha qualificadores",J9="mantém os qualificadores"),0,IF(J9="ganha 1 qualificador",0.1,IF(J9="ganha 2 qualificadores",0.2)))))</f>
        <v>0</v>
      </c>
    </row>
    <row r="12" spans="1:11" ht="10.95" customHeight="1" x14ac:dyDescent="0.3">
      <c r="C12" s="323">
        <v>40</v>
      </c>
      <c r="D12" s="198">
        <v>22</v>
      </c>
      <c r="E12" s="225" t="s">
        <v>243</v>
      </c>
      <c r="F12" s="199"/>
      <c r="G12" s="228"/>
      <c r="H12" s="229"/>
      <c r="I12" s="229"/>
      <c r="J12" s="229"/>
      <c r="K12" s="230"/>
    </row>
    <row r="13" spans="1:11" ht="10.95" customHeight="1" x14ac:dyDescent="0.3">
      <c r="C13" s="325"/>
      <c r="E13" s="365" t="s">
        <v>93</v>
      </c>
      <c r="F13" s="366"/>
      <c r="G13" s="333"/>
      <c r="H13" s="339"/>
      <c r="I13" s="340"/>
      <c r="J13" s="369" t="str">
        <f>IF(OR(H15="-",J15="-"),"-",IF(J15-H15=-2,"perde 2 qualificadores",IF(J15-H15=-1,"perde 1 qualificador",IF(AND(J15-H15=0,OR(G13="NÃO",G14="NÃO")),"não ganha qualificadores",IF(AND(J15-H15=0,G13="SIM",G14="SIM"),"mantém os qualificadores",IF(J15-H15=1,"ganha 1 qualificador",IF(J15-H15=2,"ganha 2 qualificadores")))))))</f>
        <v>-</v>
      </c>
      <c r="K13" s="370"/>
    </row>
    <row r="14" spans="1:11" ht="10.95" customHeight="1" x14ac:dyDescent="0.3">
      <c r="B14" s="89"/>
      <c r="C14" s="325"/>
      <c r="D14" s="352"/>
      <c r="E14" s="365" t="s">
        <v>241</v>
      </c>
      <c r="F14" s="366"/>
      <c r="G14" s="333"/>
      <c r="H14" s="336"/>
      <c r="I14" s="340"/>
      <c r="J14" s="369"/>
      <c r="K14" s="370"/>
    </row>
    <row r="15" spans="1:11" ht="10.95" customHeight="1" x14ac:dyDescent="0.3">
      <c r="B15" s="89"/>
      <c r="C15" s="323">
        <f>SUM(C8:C13)</f>
        <v>100</v>
      </c>
      <c r="E15" s="381" t="s">
        <v>166</v>
      </c>
      <c r="F15" s="382"/>
      <c r="G15" s="298" t="str">
        <f>IF(AND(G13="SIM",G14="SIM"),"ELEVADO",IF(AND(G13="NÃO",G14="NÃO"),"REDUZIDO",IF(AND(G13="NÃO",G14="SIM"),"MÉDIO",IF(AND(G13="SIM",G14="NÃO"),"MÉDIO","-"))))</f>
        <v>-</v>
      </c>
      <c r="H15" s="299" t="str">
        <f>IF(G15="REDUZIDO",1,IF(G15="MÉDIO",2,IF(G15="ELEVADO",3,"-")))</f>
        <v>-</v>
      </c>
      <c r="I15" s="300" t="str">
        <f>IF(AND(I13="SIM",I14="SIM"),"POSITIVO",IF(AND(I13="NÃO",I14="NÃO"),"NEGATIVO",IF(AND(I13="NÃO",I14="SIM"),"NEUTRO",IF(AND(I13="SIM",I14="NÃO"),"NEUTRO","-"))))</f>
        <v>-</v>
      </c>
      <c r="J15" s="122" t="str">
        <f>IF(I15="NEGATIVO",1,IF(I15="NEUTRO",2,IF(I15="POSITIVO",3,"-")))</f>
        <v>-</v>
      </c>
      <c r="K15" s="121" t="b">
        <f>IF(J13="perde 2 qualificadores",-0.2,IF(J13="perde 1 qualificador",-0.1,IF(OR(J13="não ganha qualificadores",J13="mantém os qualificadores"),0,IF(J13="ganha 1 qualificador",0.1,IF(J13="ganha 2 qualificadores",0.2)))))</f>
        <v>0</v>
      </c>
    </row>
    <row r="16" spans="1:11" ht="7.05" customHeight="1" x14ac:dyDescent="0.3">
      <c r="B16" s="89"/>
      <c r="C16" s="323"/>
      <c r="E16" s="192"/>
      <c r="G16" s="73"/>
      <c r="H16" s="73"/>
      <c r="I16" s="74"/>
      <c r="J16" s="75"/>
      <c r="K16" s="79"/>
    </row>
    <row r="17" spans="1:12" ht="12" customHeight="1" x14ac:dyDescent="0.3">
      <c r="B17" s="125">
        <v>50</v>
      </c>
      <c r="C17" s="323"/>
      <c r="D17" s="352"/>
      <c r="E17" s="224" t="s">
        <v>66</v>
      </c>
      <c r="G17" s="66" t="s">
        <v>59</v>
      </c>
      <c r="H17" s="67"/>
      <c r="I17" s="67" t="s">
        <v>60</v>
      </c>
      <c r="J17" s="387" t="e">
        <f>((C18*(J21+K21)+C22*(J25+K25))/C25)</f>
        <v>#VALUE!</v>
      </c>
      <c r="K17" s="387"/>
    </row>
    <row r="18" spans="1:12" ht="10.95" customHeight="1" x14ac:dyDescent="0.3">
      <c r="C18" s="323">
        <v>60</v>
      </c>
      <c r="D18" s="198">
        <v>23</v>
      </c>
      <c r="E18" s="225" t="s">
        <v>244</v>
      </c>
      <c r="F18" s="199"/>
      <c r="G18" s="228"/>
      <c r="H18" s="229"/>
      <c r="I18" s="229"/>
      <c r="J18" s="229"/>
      <c r="K18" s="230"/>
    </row>
    <row r="19" spans="1:12" ht="10.95" customHeight="1" x14ac:dyDescent="0.3">
      <c r="C19" s="325"/>
      <c r="E19" s="365" t="s">
        <v>242</v>
      </c>
      <c r="F19" s="366"/>
      <c r="G19" s="350" t="s">
        <v>213</v>
      </c>
      <c r="H19" s="339"/>
      <c r="I19" s="340"/>
      <c r="J19" s="369" t="str">
        <f>IF(J21=1,"sem qualificadores",IF(J21=2,"com 1 qualificador",IF(J21=3,"com 2 qualificadores","-")))</f>
        <v>-</v>
      </c>
      <c r="K19" s="370"/>
    </row>
    <row r="20" spans="1:12" ht="10.95" customHeight="1" x14ac:dyDescent="0.3">
      <c r="C20" s="325"/>
      <c r="E20" s="365" t="s">
        <v>258</v>
      </c>
      <c r="F20" s="366"/>
      <c r="G20" s="350" t="s">
        <v>213</v>
      </c>
      <c r="H20" s="339"/>
      <c r="I20" s="340"/>
      <c r="J20" s="369"/>
      <c r="K20" s="370"/>
    </row>
    <row r="21" spans="1:12" ht="10.95" customHeight="1" x14ac:dyDescent="0.3">
      <c r="E21" s="381" t="s">
        <v>164</v>
      </c>
      <c r="F21" s="382"/>
      <c r="G21" s="302" t="str">
        <f>IF(AND(G19="SIM"),"ELEVADO",IF(AND(G19="NÃO"),"REDUZIDO",IF(AND(G19="NÃO"),"MÉDIO",IF(AND(G19="SIM"),"MÉDIO","-"))))</f>
        <v>-</v>
      </c>
      <c r="H21" s="301" t="str">
        <f>IF(G21="REDUZIDO",1,IF(G21="MÉDIO",2,IF(G21="ELEVADO",3,"-")))</f>
        <v>-</v>
      </c>
      <c r="I21" s="102" t="str">
        <f>IF(AND(I20="SIM",I19="SIM"),"POSITIVO",IF(AND(I20="NÃO",I19="NÃO"),"NEGATIVO",IF(AND(I20="NÃO",I19="SIM"),"NEUTRO",IF(AND(I20="SIM",I19="NÃO"),"NEUTRO","-"))))</f>
        <v>-</v>
      </c>
      <c r="J21" s="200" t="str">
        <f>IF(I21="NEGATIVO",1,IF(I21="NEUTRO",2,IF(I21="POSITIVO",3,"-")))</f>
        <v>-</v>
      </c>
      <c r="K21" s="123">
        <v>0</v>
      </c>
    </row>
    <row r="22" spans="1:12" ht="10.95" customHeight="1" x14ac:dyDescent="0.3">
      <c r="C22" s="323">
        <v>40</v>
      </c>
      <c r="D22" s="198">
        <v>24</v>
      </c>
      <c r="E22" s="225" t="s">
        <v>243</v>
      </c>
      <c r="F22" s="199"/>
      <c r="G22" s="228"/>
      <c r="H22" s="229"/>
      <c r="I22" s="229"/>
      <c r="J22" s="229"/>
      <c r="K22" s="230"/>
    </row>
    <row r="23" spans="1:12" ht="10.95" customHeight="1" x14ac:dyDescent="0.3">
      <c r="C23" s="325"/>
      <c r="E23" s="365" t="s">
        <v>242</v>
      </c>
      <c r="F23" s="366"/>
      <c r="G23" s="350" t="s">
        <v>213</v>
      </c>
      <c r="H23" s="339"/>
      <c r="I23" s="340"/>
      <c r="J23" s="369" t="str">
        <f>IF(J25=1,"sem qualificadores",IF(J25=2,"com 1 qualificador",IF(J25=3,"com 2 qualificadores","-")))</f>
        <v>-</v>
      </c>
      <c r="K23" s="370"/>
    </row>
    <row r="24" spans="1:12" ht="10.95" customHeight="1" x14ac:dyDescent="0.3">
      <c r="A24" s="127"/>
      <c r="B24" s="89"/>
      <c r="C24" s="325"/>
      <c r="E24" s="365" t="s">
        <v>258</v>
      </c>
      <c r="F24" s="366"/>
      <c r="G24" s="350" t="s">
        <v>213</v>
      </c>
      <c r="H24" s="339"/>
      <c r="I24" s="340"/>
      <c r="J24" s="369"/>
      <c r="K24" s="370"/>
    </row>
    <row r="25" spans="1:12" ht="10.95" customHeight="1" x14ac:dyDescent="0.3">
      <c r="A25" s="127"/>
      <c r="B25" s="89"/>
      <c r="C25" s="323">
        <f>SUM(C18:C23)</f>
        <v>100</v>
      </c>
      <c r="E25" s="381" t="s">
        <v>167</v>
      </c>
      <c r="F25" s="382"/>
      <c r="G25" s="298" t="str">
        <f>IF(AND(G23="SIM"),"ELEVADO",IF(AND(G23="NÃO"),"REDUZIDO",IF(AND(G23="NÃO"),"MÉDIO",IF(AND(G23="SIM"),"MÉDIO","-"))))</f>
        <v>-</v>
      </c>
      <c r="H25" s="299" t="str">
        <f>IF(G25="REDUZIDO",1,IF(G25="MÉDIO",2,IF(G25="ELEVADO",3,"-")))</f>
        <v>-</v>
      </c>
      <c r="I25" s="300" t="str">
        <f>IF(AND(I24="SIM",I23="SIM"),"POSITIVO",IF(AND(I24="NÃO",I23="NÃO"),"NEGATIVO",IF(AND(I24="NÃO",I23="SIM"),"NEUTRO",IF(AND(I24="SIM",I23="NÃO"),"NEUTRO","-"))))</f>
        <v>-</v>
      </c>
      <c r="J25" s="122" t="str">
        <f>IF(I25="NEGATIVO",1,IF(I25="NEUTRO",2,IF(I25="POSITIVO",3,"-")))</f>
        <v>-</v>
      </c>
      <c r="K25" s="121">
        <v>0</v>
      </c>
    </row>
    <row r="26" spans="1:12" ht="7.05" customHeight="1" x14ac:dyDescent="0.3">
      <c r="A26" s="127"/>
      <c r="B26" s="195">
        <f>SUM(B7:B18)</f>
        <v>100</v>
      </c>
      <c r="C26" s="323"/>
      <c r="E26" s="192"/>
      <c r="G26" s="73"/>
      <c r="H26" s="73"/>
      <c r="I26" s="74"/>
      <c r="J26" s="75"/>
      <c r="L26" s="316"/>
    </row>
    <row r="27" spans="1:12" ht="12" customHeight="1" x14ac:dyDescent="0.3">
      <c r="A27" s="193">
        <v>25</v>
      </c>
      <c r="B27" s="89"/>
      <c r="C27" s="323"/>
      <c r="E27" s="250" t="s">
        <v>57</v>
      </c>
      <c r="F27" s="115"/>
      <c r="G27" s="77"/>
      <c r="H27" s="77"/>
      <c r="I27" s="78"/>
      <c r="J27" s="371" t="e">
        <f>(B29*J29+B39*J39+B49*J49)/B58</f>
        <v>#VALUE!</v>
      </c>
      <c r="K27" s="372"/>
    </row>
    <row r="28" spans="1:12" ht="7.05" customHeight="1" x14ac:dyDescent="0.3">
      <c r="B28" s="89"/>
      <c r="C28" s="323"/>
      <c r="E28" s="223"/>
      <c r="F28" s="52"/>
      <c r="G28" s="73"/>
      <c r="H28" s="73"/>
      <c r="I28" s="74"/>
      <c r="J28" s="62"/>
      <c r="K28" s="62"/>
    </row>
    <row r="29" spans="1:12" ht="12" customHeight="1" x14ac:dyDescent="0.3">
      <c r="B29" s="125">
        <f>100/3</f>
        <v>33.333333333333336</v>
      </c>
      <c r="C29" s="323"/>
      <c r="E29" s="224" t="s">
        <v>165</v>
      </c>
      <c r="F29" s="52"/>
      <c r="G29" s="66" t="s">
        <v>59</v>
      </c>
      <c r="H29" s="67"/>
      <c r="I29" s="67" t="s">
        <v>60</v>
      </c>
      <c r="J29" s="387" t="e">
        <f>((C30*(J33+K33)+C34*(J37+K37))/C37)</f>
        <v>#VALUE!</v>
      </c>
      <c r="K29" s="387"/>
    </row>
    <row r="30" spans="1:12" ht="12" customHeight="1" x14ac:dyDescent="0.3">
      <c r="C30" s="323">
        <v>60</v>
      </c>
      <c r="D30" s="198">
        <v>25</v>
      </c>
      <c r="E30" s="225" t="s">
        <v>168</v>
      </c>
      <c r="F30" s="199"/>
      <c r="G30" s="228"/>
      <c r="H30" s="229"/>
      <c r="I30" s="229"/>
      <c r="J30" s="229"/>
      <c r="K30" s="231"/>
    </row>
    <row r="31" spans="1:12" ht="12" customHeight="1" x14ac:dyDescent="0.3">
      <c r="B31" s="89"/>
      <c r="C31" s="325"/>
      <c r="E31" s="365" t="s">
        <v>263</v>
      </c>
      <c r="F31" s="366"/>
      <c r="G31" s="333"/>
      <c r="H31" s="339"/>
      <c r="I31" s="340"/>
      <c r="J31" s="369" t="str">
        <f>IF(OR(H33="-",J33="-"),"-",IF(J33-H33=-2,"perde 2 qualificadores",IF(J33-H33=-1,"perde 1 qualificador",IF(AND(J33-H33=0,OR(G31="NÃO",G32="NÃO")),"não ganha qualificadores",IF(AND(J33-H33=0,G31="SIM",G32="SIM"),"mantém os qualificadores",IF(J33-H33=1,"ganha 1 qualificador",IF(J33-H33=2,"ganha 2 qualificadores")))))))</f>
        <v>-</v>
      </c>
      <c r="K31" s="370"/>
    </row>
    <row r="32" spans="1:12" ht="12" customHeight="1" x14ac:dyDescent="0.3">
      <c r="C32" s="135"/>
      <c r="E32" s="365" t="s">
        <v>261</v>
      </c>
      <c r="F32" s="366"/>
      <c r="G32" s="333"/>
      <c r="H32" s="339"/>
      <c r="I32" s="340"/>
      <c r="J32" s="369"/>
      <c r="K32" s="370"/>
    </row>
    <row r="33" spans="1:11" ht="12" customHeight="1" x14ac:dyDescent="0.3">
      <c r="C33" s="326"/>
      <c r="E33" s="381" t="s">
        <v>230</v>
      </c>
      <c r="F33" s="382"/>
      <c r="G33" s="302" t="str">
        <f>IF(AND(G31="SIM",G32="SIM"),"ELEVADO",IF(AND(G31="NÃO",G32="NÃO"),"REDUZIDO",IF(AND(G31="NÃO",G32="SIM"),"MÉDIO",IF(AND(G31="SIM",G32="NÃO"),"MÉDIO","-"))))</f>
        <v>-</v>
      </c>
      <c r="H33" s="301" t="str">
        <f>IF(G33="REDUZIDO",1,IF(G33="MÉDIO",2,IF(G33="ELEVADO",3,"-")))</f>
        <v>-</v>
      </c>
      <c r="I33" s="102" t="str">
        <f>IF(AND(I31="SIM",I32="SIM"),"POSITIVO",IF(AND(I31="NÃO",I32="NÃO"),"NEGATIVO",IF(AND(I31="NÃO",I32="SIM"),"NEUTRO",IF(AND(I31="SIM",I32="NÃO"),"NEUTRO","-"))))</f>
        <v>-</v>
      </c>
      <c r="J33" s="200" t="str">
        <f>IF(I33="NEGATIVO",1,IF(I33="NEUTRO",2,IF(I33="POSITIVO",3,"-")))</f>
        <v>-</v>
      </c>
      <c r="K33" s="123" t="b">
        <f>IF(J31="perde 2 qualificadores",-0.2,IF(J31="perde 1 qualificador",-0.1,IF(OR(J31="não ganha qualificadores",J31="mantém os qualificadores"),0,IF(J31="ganha 1 qualificador",0.1,IF(J31="ganha 2 qualificadores",0.2)))))</f>
        <v>0</v>
      </c>
    </row>
    <row r="34" spans="1:11" ht="12" customHeight="1" x14ac:dyDescent="0.3">
      <c r="C34" s="323">
        <v>40</v>
      </c>
      <c r="D34" s="198">
        <v>26</v>
      </c>
      <c r="E34" s="225" t="s">
        <v>169</v>
      </c>
      <c r="F34" s="199"/>
      <c r="G34" s="228"/>
      <c r="H34" s="229"/>
      <c r="I34" s="229"/>
      <c r="J34" s="229"/>
      <c r="K34" s="230"/>
    </row>
    <row r="35" spans="1:11" ht="12" customHeight="1" x14ac:dyDescent="0.3">
      <c r="C35" s="135"/>
      <c r="E35" s="365" t="s">
        <v>259</v>
      </c>
      <c r="F35" s="366"/>
      <c r="G35" s="333"/>
      <c r="H35" s="339"/>
      <c r="I35" s="340"/>
      <c r="J35" s="369" t="str">
        <f>IF(OR(H37="-",J37="-"),"-",IF(J37-H37=-2,"perde 2 qualificadores",IF(J37-H37=-1,"perde 1 qualificador",IF(AND(J37-H37=0,OR(G35="NÃO",G36="NÃO")),"não ganha qualificadores",IF(AND(J37-H37=0,G35="SIM",G36="SIM"),"mantém os qualificadores",IF(J37-H37=1,"ganha 1 qualificador",IF(J37-H37=2,"ganha 2 qualificadores")))))))</f>
        <v>-</v>
      </c>
      <c r="K35" s="370"/>
    </row>
    <row r="36" spans="1:11" ht="12" customHeight="1" x14ac:dyDescent="0.3">
      <c r="A36" s="127"/>
      <c r="B36" s="89"/>
      <c r="C36" s="325"/>
      <c r="E36" s="365" t="s">
        <v>260</v>
      </c>
      <c r="F36" s="366"/>
      <c r="G36" s="333"/>
      <c r="H36" s="339"/>
      <c r="I36" s="340"/>
      <c r="J36" s="369"/>
      <c r="K36" s="370"/>
    </row>
    <row r="37" spans="1:11" ht="12" customHeight="1" x14ac:dyDescent="0.3">
      <c r="B37" s="89"/>
      <c r="C37" s="323">
        <f>SUM(C30:C34)</f>
        <v>100</v>
      </c>
      <c r="E37" s="381" t="s">
        <v>229</v>
      </c>
      <c r="F37" s="382"/>
      <c r="G37" s="317" t="str">
        <f>IF(AND(G35="SIM",G36="SIM"),"ELEVADO",IF(AND(G35="NÃO",G36="NÃO"),"REDUZIDO",IF(AND(G35="NÃO",G36="SIM"),"MÉDIO",IF(AND(G35="SIM",G36="NÃO"),"MÉDIO","-"))))</f>
        <v>-</v>
      </c>
      <c r="H37" s="318" t="str">
        <f>IF(G37="REDUZIDO",1,IF(G37="MÉDIO",2,IF(G37="ELEVADO",3,"-")))</f>
        <v>-</v>
      </c>
      <c r="I37" s="319" t="str">
        <f>IF(AND(I35="SIM",I36="SIM"),"POSITIVO",IF(AND(I35="NÃO",I36="NÃO"),"NEGATIVO",IF(AND(I35="NÃO",I36="SIM"),"NEUTRO",IF(AND(I35="SIM",I36="NÃO"),"NEUTRO","-"))))</f>
        <v>-</v>
      </c>
      <c r="J37" s="320" t="str">
        <f>IF(I37="NEGATIVO",1,IF(I37="NEUTRO",2,IF(I37="POSITIVO",3,"-")))</f>
        <v>-</v>
      </c>
      <c r="K37" s="321" t="b">
        <f>IF(J35="perde 2 qualificadores",-0.2,IF(J35="perde 1 qualificador",-0.1,IF(OR(J35="não ganha qualificadores",J35="mantém os qualificadores"),0,IF(J35="ganha 1 qualificador",0.1,IF(J35="ganha 2 qualificadores",0.2)))))</f>
        <v>0</v>
      </c>
    </row>
    <row r="38" spans="1:11" ht="7.05" customHeight="1" x14ac:dyDescent="0.3">
      <c r="C38" s="323"/>
      <c r="E38" s="192"/>
      <c r="G38" s="73"/>
      <c r="H38" s="73"/>
      <c r="I38" s="74"/>
      <c r="J38" s="75"/>
    </row>
    <row r="39" spans="1:11" ht="12" customHeight="1" x14ac:dyDescent="0.3">
      <c r="B39" s="125">
        <f>100/3</f>
        <v>33.333333333333336</v>
      </c>
      <c r="C39" s="323"/>
      <c r="E39" s="224" t="s">
        <v>3</v>
      </c>
      <c r="F39" s="52"/>
      <c r="G39" s="66" t="s">
        <v>59</v>
      </c>
      <c r="H39" s="67"/>
      <c r="I39" s="67" t="s">
        <v>60</v>
      </c>
      <c r="J39" s="387" t="e">
        <f>((C40*(J43+K43)+C44*(J47+K47))/C47)</f>
        <v>#VALUE!</v>
      </c>
      <c r="K39" s="387"/>
    </row>
    <row r="40" spans="1:11" ht="12" customHeight="1" x14ac:dyDescent="0.3">
      <c r="C40" s="323">
        <v>60</v>
      </c>
      <c r="D40" s="198">
        <v>27</v>
      </c>
      <c r="E40" s="225" t="s">
        <v>216</v>
      </c>
      <c r="F40" s="199"/>
      <c r="G40" s="228"/>
      <c r="H40" s="229"/>
      <c r="I40" s="229"/>
      <c r="J40" s="322"/>
      <c r="K40" s="231"/>
    </row>
    <row r="41" spans="1:11" ht="12" customHeight="1" x14ac:dyDescent="0.3">
      <c r="C41" s="325"/>
      <c r="E41" s="365" t="s">
        <v>217</v>
      </c>
      <c r="F41" s="366"/>
      <c r="G41" s="333"/>
      <c r="H41" s="339"/>
      <c r="I41" s="340"/>
      <c r="J41" s="369" t="str">
        <f>IF(OR(H43="-",J43="-"),"-",IF(J43-H43=-2,"perde 2 qualificadores",IF(J43-H43=-1,"perde 1 qualificador",IF(AND(J43-H43=0,OR(G41="NÃO",G42="NÃO")),"não ganha qualificadores",IF(AND(J43-H43=0,G41="SIM",G42="SIM"),"mantém os qualificadores",IF(J43-H43=1,"ganha 1 qualificador",IF(J43-H43=2,"ganha 2 qualificadores")))))))</f>
        <v>-</v>
      </c>
      <c r="K41" s="370"/>
    </row>
    <row r="42" spans="1:11" ht="12" customHeight="1" x14ac:dyDescent="0.3">
      <c r="C42" s="135"/>
      <c r="E42" s="365" t="s">
        <v>264</v>
      </c>
      <c r="F42" s="366"/>
      <c r="G42" s="333"/>
      <c r="H42" s="339"/>
      <c r="I42" s="340"/>
      <c r="J42" s="369"/>
      <c r="K42" s="370"/>
    </row>
    <row r="43" spans="1:11" ht="12" customHeight="1" x14ac:dyDescent="0.3">
      <c r="C43" s="323"/>
      <c r="E43" s="381" t="s">
        <v>228</v>
      </c>
      <c r="F43" s="382"/>
      <c r="G43" s="302" t="str">
        <f>IF(AND(G41="SIM",G42="SIM"),"ELEVADO",IF(AND(G41="NÃO",G42="NÃO"),"REDUZIDO",IF(AND(G41="NÃO",G42="SIM"),"MÉDIO",IF(AND(G41="SIM",G42="NÃO"),"MÉDIO","-"))))</f>
        <v>-</v>
      </c>
      <c r="H43" s="301" t="str">
        <f>IF(G43="REDUZIDO",1,IF(G43="MÉDIO",2,IF(G43="ELEVADO",3,"-")))</f>
        <v>-</v>
      </c>
      <c r="I43" s="102" t="str">
        <f>IF(AND(I41="SIM",I42="SIM"),"POSITIVO",IF(AND(I41="NÃO",I42="NÃO"),"NEGATIVO",IF(AND(I41="NÃO",I42="SIM"),"NEUTRO",IF(AND(I41="SIM",I42="NÃO"),"NEUTRO","-"))))</f>
        <v>-</v>
      </c>
      <c r="J43" s="200" t="str">
        <f>IF(I43="NEGATIVO",1,IF(I43="NEUTRO",2,IF(I43="POSITIVO",3,"-")))</f>
        <v>-</v>
      </c>
      <c r="K43" s="123" t="b">
        <f>IF(J41="perde 2 qualificadores",-0.2,IF(J41="perde 1 qualificador",-0.1,IF(OR(J41="não ganha qualificadores",J41="mantém os qualificadores"),0,IF(J41="ganha 1 qualificador",0.1,IF(J41="ganha 2 qualificadores",0.2)))))</f>
        <v>0</v>
      </c>
    </row>
    <row r="44" spans="1:11" ht="12" customHeight="1" x14ac:dyDescent="0.3">
      <c r="C44" s="323">
        <v>40</v>
      </c>
      <c r="D44" s="198">
        <v>28</v>
      </c>
      <c r="E44" s="225" t="s">
        <v>215</v>
      </c>
      <c r="F44" s="199"/>
      <c r="G44" s="228"/>
      <c r="H44" s="229"/>
      <c r="I44" s="229"/>
      <c r="J44" s="229"/>
      <c r="K44" s="230"/>
    </row>
    <row r="45" spans="1:11" ht="12" customHeight="1" x14ac:dyDescent="0.3">
      <c r="C45" s="135"/>
      <c r="E45" s="365" t="s">
        <v>214</v>
      </c>
      <c r="F45" s="366"/>
      <c r="G45" s="333"/>
      <c r="H45" s="339"/>
      <c r="I45" s="340"/>
      <c r="J45" s="369" t="str">
        <f>IF(OR(H47="-",J47="-"),"-",IF(J47-H47=-2,"perde 2 qualificadores",IF(J47-H47=-1,"perde 1 qualificador",IF(AND(J47-H47=0,OR(G45="NÃO",G46="NÃO")),"não ganha qualificadores",IF(AND(J47-H47=0,G45="SIM",G46="SIM"),"mantém os qualificadores",IF(J47-H47=1,"ganha 1 qualificador",IF(J47-H47=2,"ganha 2 qualificadores")))))))</f>
        <v>-</v>
      </c>
      <c r="K45" s="370"/>
    </row>
    <row r="46" spans="1:11" ht="12" customHeight="1" x14ac:dyDescent="0.3">
      <c r="A46" s="127"/>
      <c r="B46" s="89"/>
      <c r="C46" s="325"/>
      <c r="E46" s="365" t="s">
        <v>262</v>
      </c>
      <c r="F46" s="366"/>
      <c r="G46" s="333"/>
      <c r="H46" s="339"/>
      <c r="I46" s="340"/>
      <c r="J46" s="369"/>
      <c r="K46" s="370"/>
    </row>
    <row r="47" spans="1:11" ht="12" customHeight="1" x14ac:dyDescent="0.3">
      <c r="B47" s="89"/>
      <c r="C47" s="323">
        <f>SUM(C40:C44)</f>
        <v>100</v>
      </c>
      <c r="E47" s="381" t="s">
        <v>69</v>
      </c>
      <c r="F47" s="382"/>
      <c r="G47" s="317" t="str">
        <f>IF(AND(G45="SIM",G46="SIM"),"ELEVADO",IF(AND(G45="NÃO",G46="NÃO"),"REDUZIDO",IF(AND(G45="NÃO",G46="SIM"),"MÉDIO",IF(AND(G45="SIM",G46="NÃO"),"MÉDIO","-"))))</f>
        <v>-</v>
      </c>
      <c r="H47" s="318" t="str">
        <f>IF(G47="REDUZIDO",1,IF(G47="MÉDIO",2,IF(G47="ELEVADO",3,"-")))</f>
        <v>-</v>
      </c>
      <c r="I47" s="319" t="str">
        <f>IF(AND(I45="SIM",I46="SIM"),"POSITIVO",IF(AND(I45="NÃO",I46="NÃO"),"NEGATIVO",IF(AND(I45="NÃO",I46="SIM"),"NEUTRO",IF(AND(I45="SIM",I46="NÃO"),"NEUTRO","-"))))</f>
        <v>-</v>
      </c>
      <c r="J47" s="320" t="str">
        <f>IF(I47="NEGATIVO",1,IF(I47="NEUTRO",2,IF(I47="POSITIVO",3,"-")))</f>
        <v>-</v>
      </c>
      <c r="K47" s="321" t="b">
        <f>IF(J45="perde 2 qualificadores",-0.2,IF(J45="perde 1 qualificador",-0.1,IF(OR(J45="não ganha qualificadores",J45="mantém os qualificadores"),0,IF(J45="ganha 1 qualificador",0.1,IF(J45="ganha 2 qualificadores",0.2)))))</f>
        <v>0</v>
      </c>
    </row>
    <row r="48" spans="1:11" ht="7.05" customHeight="1" x14ac:dyDescent="0.3">
      <c r="C48" s="323"/>
      <c r="E48" s="192"/>
      <c r="G48" s="73"/>
      <c r="H48" s="73"/>
      <c r="I48" s="74"/>
      <c r="J48" s="75"/>
    </row>
    <row r="49" spans="1:11" ht="12" customHeight="1" x14ac:dyDescent="0.3">
      <c r="B49" s="125">
        <f>100/3</f>
        <v>33.333333333333336</v>
      </c>
      <c r="C49" s="323"/>
      <c r="E49" s="224" t="s">
        <v>5</v>
      </c>
      <c r="F49" s="52"/>
      <c r="G49" s="183" t="s">
        <v>59</v>
      </c>
      <c r="H49" s="154"/>
      <c r="I49" s="154" t="s">
        <v>60</v>
      </c>
      <c r="J49" s="387" t="e">
        <f>((C50*(J53+K53)+C54*(J57+K57))/C57)</f>
        <v>#VALUE!</v>
      </c>
      <c r="K49" s="387"/>
    </row>
    <row r="50" spans="1:11" ht="12" customHeight="1" x14ac:dyDescent="0.3">
      <c r="C50" s="323">
        <v>50</v>
      </c>
      <c r="D50" s="198">
        <v>29</v>
      </c>
      <c r="E50" s="225" t="s">
        <v>175</v>
      </c>
      <c r="F50" s="199"/>
      <c r="G50" s="228"/>
      <c r="H50" s="229"/>
      <c r="I50" s="229"/>
      <c r="J50" s="229"/>
      <c r="K50" s="230"/>
    </row>
    <row r="51" spans="1:11" ht="12" customHeight="1" x14ac:dyDescent="0.3">
      <c r="C51" s="325"/>
      <c r="E51" s="365" t="s">
        <v>94</v>
      </c>
      <c r="F51" s="366"/>
      <c r="G51" s="333"/>
      <c r="H51" s="339"/>
      <c r="I51" s="340"/>
      <c r="J51" s="369" t="str">
        <f>IF(OR(H53="-",J53="-"),"-",IF(J53-H53=-2,"perde 2 qualificadores",IF(J53-H53=-1,"perde 1 qualificador",IF(AND(J53-H53=0,OR(G51="NÃO",G52="NÃO")),"não ganha qualificadores",IF(AND(J53-H53=0,G51="SIM",G52="SIM"),"mantém os qualificadores",IF(J53-H53=1,"ganha 1 qualificador",IF(J53-H53=2,"ganha 2 qualificadores")))))))</f>
        <v>-</v>
      </c>
      <c r="K51" s="370"/>
    </row>
    <row r="52" spans="1:11" ht="12" customHeight="1" x14ac:dyDescent="0.3">
      <c r="C52" s="135"/>
      <c r="E52" s="365" t="s">
        <v>265</v>
      </c>
      <c r="F52" s="366"/>
      <c r="G52" s="333"/>
      <c r="H52" s="339"/>
      <c r="I52" s="340"/>
      <c r="J52" s="369"/>
      <c r="K52" s="370"/>
    </row>
    <row r="53" spans="1:11" ht="12" customHeight="1" x14ac:dyDescent="0.3">
      <c r="C53" s="323"/>
      <c r="E53" s="383" t="s">
        <v>171</v>
      </c>
      <c r="F53" s="384"/>
      <c r="G53" s="302" t="str">
        <f>IF(AND(G51="SIM",G52="SIM"),"ELEVADO",IF(AND(G51="NÃO",G52="NÃO"),"REDUZIDO",IF(AND(G51="NÃO",G52="SIM"),"MÉDIO",IF(AND(G51="SIM",G52="NÃO"),"MÉDIO","-"))))</f>
        <v>-</v>
      </c>
      <c r="H53" s="301" t="str">
        <f>IF(G53="REDUZIDO",1,IF(G53="MÉDIO",2,IF(G53="ELEVADO",3,"-")))</f>
        <v>-</v>
      </c>
      <c r="I53" s="102" t="str">
        <f>IF(AND(I51="SIM",I52="SIM"),"POSITIVO",IF(AND(I51="NÃO",I52="NÃO"),"NEGATIVO",IF(AND(I51="NÃO",I52="SIM"),"NEUTRO",IF(AND(I51="SIM",I52="NÃO"),"NEUTRO","-"))))</f>
        <v>-</v>
      </c>
      <c r="J53" s="200" t="str">
        <f>IF(I53="NEGATIVO",1,IF(I53="NEUTRO",2,IF(I53="POSITIVO",3,"-")))</f>
        <v>-</v>
      </c>
      <c r="K53" s="123" t="b">
        <f>IF(J51="perde 2 qualificadores",-0.2,IF(J51="perde 1 qualificador",-0.1,IF(OR(J51="não ganha qualificadores",J51="mantém os qualificadores"),0,IF(J51="ganha 1 qualificador",0.1,IF(J51="ganha 2 qualificadores",0.2)))))</f>
        <v>0</v>
      </c>
    </row>
    <row r="54" spans="1:11" ht="12" customHeight="1" x14ac:dyDescent="0.3">
      <c r="C54" s="323">
        <v>50</v>
      </c>
      <c r="D54" s="198">
        <v>30</v>
      </c>
      <c r="E54" s="225" t="s">
        <v>176</v>
      </c>
      <c r="F54" s="199"/>
      <c r="G54" s="228"/>
      <c r="H54" s="229"/>
      <c r="I54" s="229"/>
      <c r="J54" s="229"/>
      <c r="K54" s="230"/>
    </row>
    <row r="55" spans="1:11" ht="12" customHeight="1" x14ac:dyDescent="0.3">
      <c r="C55" s="135"/>
      <c r="E55" s="365" t="s">
        <v>170</v>
      </c>
      <c r="F55" s="366"/>
      <c r="G55" s="333"/>
      <c r="H55" s="339"/>
      <c r="I55" s="340"/>
      <c r="J55" s="369" t="str">
        <f>IF(OR(H57="-",J57="-"),"-",IF(J57-H57=-2,"perde 2 qualificadores",IF(J57-H57=-1,"perde 1 qualificador",IF(AND(J57-H57=0,OR(G55="NÃO",G56="NÃO")),"não ganha qualificadores",IF(AND(J57-H57=0,G55="SIM",G56="SIM"),"mantém os qualificadores",IF(J57-H57=1,"ganha 1 qualificador",IF(J57-H57=2,"ganha 2 qualificadores")))))))</f>
        <v>-</v>
      </c>
      <c r="K55" s="370"/>
    </row>
    <row r="56" spans="1:11" ht="12" customHeight="1" x14ac:dyDescent="0.3">
      <c r="A56" s="127"/>
      <c r="B56" s="89"/>
      <c r="C56" s="325"/>
      <c r="E56" s="365" t="s">
        <v>266</v>
      </c>
      <c r="F56" s="366"/>
      <c r="G56" s="333"/>
      <c r="H56" s="339"/>
      <c r="I56" s="340"/>
      <c r="J56" s="369"/>
      <c r="K56" s="370"/>
    </row>
    <row r="57" spans="1:11" ht="12" customHeight="1" x14ac:dyDescent="0.3">
      <c r="A57" s="127"/>
      <c r="B57" s="89"/>
      <c r="C57" s="323">
        <f>SUM(C50:C54)</f>
        <v>100</v>
      </c>
      <c r="E57" s="385" t="s">
        <v>172</v>
      </c>
      <c r="F57" s="386"/>
      <c r="G57" s="317" t="str">
        <f>IF(AND(G55="SIM",G56="SIM"),"ELEVADO",IF(AND(G55="NÃO",G56="NÃO"),"REDUZIDO",IF(AND(G55="NÃO",G56="SIM"),"MÉDIO",IF(AND(G55="SIM",G56="NÃO"),"MÉDIO","-"))))</f>
        <v>-</v>
      </c>
      <c r="H57" s="318" t="str">
        <f>IF(G57="REDUZIDO",1,IF(G57="MÉDIO",2,IF(G57="ELEVADO",3,"-")))</f>
        <v>-</v>
      </c>
      <c r="I57" s="319" t="str">
        <f>IF(AND(I55="SIM",I56="SIM"),"POSITIVO",IF(AND(I55="NÃO",I56="NÃO"),"NEGATIVO",IF(AND(I55="NÃO",I56="SIM"),"NEUTRO",IF(AND(I55="SIM",I56="NÃO"),"NEUTRO","-"))))</f>
        <v>-</v>
      </c>
      <c r="J57" s="320" t="str">
        <f>IF(I57="NEGATIVO",1,IF(I57="NEUTRO",2,IF(I57="POSITIVO",3,"-")))</f>
        <v>-</v>
      </c>
      <c r="K57" s="321" t="b">
        <f>IF(J55="perde 2 qualificadores",-0.2,IF(J55="perde 1 qualificador",-0.1,IF(OR(J55="não ganha qualificadores",J55="mantém os qualificadores"),0,IF(J55="ganha 1 qualificador",0.1,IF(J55="ganha 2 qualificadores",0.2)))))</f>
        <v>0</v>
      </c>
    </row>
    <row r="58" spans="1:11" ht="7.05" customHeight="1" x14ac:dyDescent="0.3">
      <c r="A58" s="127"/>
      <c r="B58" s="195">
        <f>SUM(B29:B50)</f>
        <v>100</v>
      </c>
      <c r="C58" s="323"/>
      <c r="E58" s="192"/>
      <c r="G58" s="73"/>
      <c r="H58" s="73"/>
      <c r="I58" s="74"/>
      <c r="J58" s="75"/>
    </row>
    <row r="59" spans="1:11" ht="12" customHeight="1" x14ac:dyDescent="0.3">
      <c r="A59" s="193">
        <v>25</v>
      </c>
      <c r="C59" s="323"/>
      <c r="E59" s="388" t="s">
        <v>56</v>
      </c>
      <c r="F59" s="388"/>
      <c r="G59" s="388"/>
      <c r="H59" s="388"/>
      <c r="I59" s="389"/>
      <c r="J59" s="371" t="e">
        <f>(B61*J61+B74*J74)/B87</f>
        <v>#VALUE!</v>
      </c>
      <c r="K59" s="372"/>
    </row>
    <row r="60" spans="1:11" ht="7.05" customHeight="1" x14ac:dyDescent="0.3">
      <c r="C60" s="323"/>
      <c r="E60" s="223"/>
      <c r="F60" s="116"/>
      <c r="G60" s="73"/>
      <c r="H60" s="73"/>
      <c r="I60" s="74"/>
      <c r="J60" s="62"/>
      <c r="K60" s="62"/>
    </row>
    <row r="61" spans="1:11" ht="12" customHeight="1" x14ac:dyDescent="0.3">
      <c r="B61" s="125">
        <v>50</v>
      </c>
      <c r="C61" s="323"/>
      <c r="E61" s="224" t="s">
        <v>11</v>
      </c>
      <c r="F61" s="52"/>
      <c r="G61" s="66" t="s">
        <v>59</v>
      </c>
      <c r="H61" s="154"/>
      <c r="I61" s="154" t="s">
        <v>60</v>
      </c>
      <c r="J61" s="387" t="e">
        <f>((C62*(J65+K65)+C66*(J69+K69))/C69)</f>
        <v>#VALUE!</v>
      </c>
      <c r="K61" s="387"/>
    </row>
    <row r="62" spans="1:11" ht="12" customHeight="1" x14ac:dyDescent="0.3">
      <c r="C62" s="323">
        <v>50</v>
      </c>
      <c r="D62" s="198">
        <v>31</v>
      </c>
      <c r="E62" s="225" t="s">
        <v>245</v>
      </c>
      <c r="F62" s="199"/>
      <c r="G62" s="228"/>
      <c r="H62" s="229"/>
      <c r="I62" s="229"/>
      <c r="J62" s="229"/>
      <c r="K62" s="230"/>
    </row>
    <row r="63" spans="1:11" ht="12" customHeight="1" x14ac:dyDescent="0.3">
      <c r="B63" s="89"/>
      <c r="C63" s="135"/>
      <c r="E63" s="365" t="s">
        <v>113</v>
      </c>
      <c r="F63" s="366"/>
      <c r="G63" s="333"/>
      <c r="H63" s="339"/>
      <c r="I63" s="340"/>
      <c r="J63" s="369" t="str">
        <f>IF(OR(H65="-",J65="-"),"-",IF(J65-H65=-2,"perde 2 qualificadores",IF(J65-H65=-1,"perde 1 qualificador",IF(AND(J65-H65=0,OR(G63="NÃO",G64="NÃO")),"não ganha qualificadores",IF(AND(J65-H65=0,G63="SIM",G64="SIM"),"mantém os qualificadores",IF(J65-H65=1,"ganha 1 qualificador",IF(J65-H65=2,"ganha 2 qualificadores")))))))</f>
        <v>-</v>
      </c>
      <c r="K63" s="370"/>
    </row>
    <row r="64" spans="1:11" ht="12" customHeight="1" x14ac:dyDescent="0.3">
      <c r="C64" s="325"/>
      <c r="D64" s="352"/>
      <c r="E64" s="365" t="s">
        <v>251</v>
      </c>
      <c r="F64" s="366"/>
      <c r="G64" s="333"/>
      <c r="H64" s="339"/>
      <c r="I64" s="340"/>
      <c r="J64" s="369"/>
      <c r="K64" s="370"/>
    </row>
    <row r="65" spans="1:11" ht="12" customHeight="1" x14ac:dyDescent="0.3">
      <c r="C65" s="323"/>
      <c r="E65" s="381" t="s">
        <v>173</v>
      </c>
      <c r="F65" s="382"/>
      <c r="G65" s="302" t="str">
        <f>IF(AND(G63="SIM",G64="SIM"),"ELEVADO",IF(AND(G63="NÃO",G64="NÃO"),"REDUZIDO",IF(AND(G63="NÃO",G64="SIM"),"MÉDIO",IF(AND(G63="SIM",G64="NÃO"),"MÉDIO","-"))))</f>
        <v>-</v>
      </c>
      <c r="H65" s="301" t="str">
        <f>IF(G65="REDUZIDO",1,IF(G65="MÉDIO",2,IF(G65="ELEVADO",3,"-")))</f>
        <v>-</v>
      </c>
      <c r="I65" s="102" t="str">
        <f>IF(AND(I63="SIM",I64="SIM"),"POSITIVO",IF(AND(I63="NÃO",I64="NÃO"),"NEGATIVO",IF(AND(I63="NÃO",I64="SIM"),"NEUTRO",IF(AND(I63="SIM",I64="NÃO"),"NEUTRO","-"))))</f>
        <v>-</v>
      </c>
      <c r="J65" s="200" t="str">
        <f>IF(I65="NEGATIVO",1,IF(I65="NEUTRO",2,IF(I65="POSITIVO",3,"-")))</f>
        <v>-</v>
      </c>
      <c r="K65" s="123" t="b">
        <f>IF(J63="perde 2 qualificadores",-0.2,IF(J63="perde 1 qualificador",-0.1,IF(OR(J63="não ganha qualificadores",J63="mantém os qualificadores"),0,IF(J63="ganha 1 qualificador",0.1,IF(J63="ganha 2 qualificadores",0.2)))))</f>
        <v>0</v>
      </c>
    </row>
    <row r="66" spans="1:11" ht="12" customHeight="1" x14ac:dyDescent="0.3">
      <c r="C66" s="323">
        <v>50</v>
      </c>
      <c r="D66" s="198">
        <v>32</v>
      </c>
      <c r="E66" s="225" t="s">
        <v>70</v>
      </c>
      <c r="F66" s="199"/>
      <c r="G66" s="228"/>
      <c r="H66" s="229"/>
      <c r="I66" s="229"/>
      <c r="J66" s="229"/>
      <c r="K66" s="230"/>
    </row>
    <row r="67" spans="1:11" ht="12" customHeight="1" x14ac:dyDescent="0.3">
      <c r="C67" s="135"/>
      <c r="E67" s="365" t="s">
        <v>113</v>
      </c>
      <c r="F67" s="366"/>
      <c r="G67" s="333"/>
      <c r="H67" s="339"/>
      <c r="I67" s="340"/>
      <c r="J67" s="369" t="str">
        <f>IF(OR(H69="-",J69="-"),"-",IF(J69-H69=-2,"perde 2 qualificadores",IF(J69-H69=-1,"perde 1 qualificador",IF(AND(J69-H69=0,OR(G67="NÃO",G68="NÃO")),"não ganha qualificadores",IF(AND(J69-H69=0,G67="SIM",G68="SIM"),"mantém os qualificadores",IF(J69-H69=1,"ganha 1 qualificador",IF(J69-H69=2,"ganha 2 qualificadores")))))))</f>
        <v>-</v>
      </c>
      <c r="K67" s="370"/>
    </row>
    <row r="68" spans="1:11" ht="12" customHeight="1" x14ac:dyDescent="0.3">
      <c r="A68" s="127"/>
      <c r="B68" s="89"/>
      <c r="C68" s="325"/>
      <c r="E68" s="365" t="s">
        <v>174</v>
      </c>
      <c r="F68" s="366"/>
      <c r="G68" s="333"/>
      <c r="H68" s="339"/>
      <c r="I68" s="340"/>
      <c r="J68" s="369"/>
      <c r="K68" s="370"/>
    </row>
    <row r="69" spans="1:11" ht="12" customHeight="1" x14ac:dyDescent="0.3">
      <c r="B69" s="89"/>
      <c r="C69" s="323">
        <f>SUM(C62:C66)</f>
        <v>100</v>
      </c>
      <c r="E69" s="381" t="s">
        <v>30</v>
      </c>
      <c r="F69" s="382"/>
      <c r="G69" s="317" t="str">
        <f>IF(AND(G67="SIM",G68="SIM"),"ELEVADO",IF(AND(G67="NÃO",G68="NÃO"),"REDUZIDO",IF(AND(G67="NÃO",G68="SIM"),"MÉDIO",IF(AND(G67="SIM",G68="NÃO"),"MÉDIO","-"))))</f>
        <v>-</v>
      </c>
      <c r="H69" s="318" t="str">
        <f>IF(G69="REDUZIDO",1,IF(G69="MÉDIO",2,IF(G69="ELEVADO",3,"-")))</f>
        <v>-</v>
      </c>
      <c r="I69" s="319" t="str">
        <f>IF(AND(I67="SIM",I68="SIM"),"POSITIVO",IF(AND(I67="NÃO",I68="NÃO"),"NEGATIVO",IF(AND(I67="NÃO",I68="SIM"),"NEUTRO",IF(AND(I67="SIM",I68="NÃO"),"NEUTRO","-"))))</f>
        <v>-</v>
      </c>
      <c r="J69" s="320" t="str">
        <f>IF(I69="NEGATIVO",1,IF(I69="NEUTRO",2,IF(I69="POSITIVO",3,"-")))</f>
        <v>-</v>
      </c>
      <c r="K69" s="321" t="b">
        <f>IF(J67="perde 2 qualificadores",-0.2,IF(J67="perde 1 qualificador",-0.1,IF(OR(J67="não ganha qualificadores",J67="mantém os qualificadores"),0,IF(J67="ganha 1 qualificador",0.1,IF(J67="ganha 2 qualificadores",0.2)))))</f>
        <v>0</v>
      </c>
    </row>
    <row r="70" spans="1:11" ht="12" customHeight="1" x14ac:dyDescent="0.3">
      <c r="B70" s="89"/>
      <c r="C70" s="323"/>
      <c r="E70" s="222"/>
      <c r="F70" s="190"/>
      <c r="G70" s="73"/>
      <c r="H70" s="184"/>
      <c r="I70" s="74"/>
      <c r="J70" s="75"/>
    </row>
    <row r="71" spans="1:11" ht="12" customHeight="1" x14ac:dyDescent="0.3">
      <c r="B71" s="89"/>
      <c r="C71" s="323"/>
      <c r="E71" s="222"/>
      <c r="F71" s="190"/>
      <c r="G71" s="73"/>
      <c r="H71" s="184"/>
      <c r="I71" s="74"/>
      <c r="J71" s="75"/>
    </row>
    <row r="72" spans="1:11" ht="12" customHeight="1" x14ac:dyDescent="0.3">
      <c r="B72" s="89"/>
      <c r="C72" s="323"/>
      <c r="E72" s="222"/>
      <c r="F72" s="190"/>
      <c r="G72" s="73"/>
      <c r="H72" s="184"/>
      <c r="I72" s="74"/>
      <c r="J72" s="75"/>
    </row>
    <row r="73" spans="1:11" ht="12" customHeight="1" x14ac:dyDescent="0.3">
      <c r="B73" s="89"/>
      <c r="C73" s="323"/>
      <c r="E73" s="222"/>
      <c r="F73" s="190"/>
      <c r="G73" s="73"/>
      <c r="H73" s="184"/>
      <c r="I73" s="74"/>
      <c r="J73" s="75"/>
    </row>
    <row r="74" spans="1:11" ht="12" customHeight="1" x14ac:dyDescent="0.3">
      <c r="B74" s="125">
        <v>50</v>
      </c>
      <c r="C74" s="323"/>
      <c r="E74" s="224" t="s">
        <v>58</v>
      </c>
      <c r="F74" s="52"/>
      <c r="G74" s="66" t="s">
        <v>59</v>
      </c>
      <c r="H74" s="67"/>
      <c r="I74" s="67" t="s">
        <v>60</v>
      </c>
      <c r="J74" s="387" t="e">
        <f>((J78+K78)*C75+(J82+K82)*C79+(J86+K86)*C83)/C86</f>
        <v>#VALUE!</v>
      </c>
      <c r="K74" s="387"/>
    </row>
    <row r="75" spans="1:11" ht="12" customHeight="1" x14ac:dyDescent="0.3">
      <c r="C75" s="323">
        <v>40</v>
      </c>
      <c r="D75" s="198">
        <v>33</v>
      </c>
      <c r="E75" s="225" t="s">
        <v>189</v>
      </c>
      <c r="F75" s="199"/>
      <c r="G75" s="228"/>
      <c r="H75" s="229"/>
      <c r="I75" s="229"/>
      <c r="J75" s="229"/>
      <c r="K75" s="230"/>
    </row>
    <row r="76" spans="1:11" ht="12" customHeight="1" x14ac:dyDescent="0.3">
      <c r="C76" s="325"/>
      <c r="E76" s="365" t="s">
        <v>220</v>
      </c>
      <c r="F76" s="366"/>
      <c r="G76" s="333"/>
      <c r="H76" s="339"/>
      <c r="I76" s="340"/>
      <c r="J76" s="369" t="str">
        <f>IF(OR(H78="-",J78="-"),"-",IF(J78-H78=-2,"perde 2 qualificadores",IF(J78-H78=-1,"perde 1 qualificador",IF(AND(J78-H78=0,OR(G76="NÃO",G77="NÃO")),"não ganha qualificadores",IF(AND(J78-H78=0,G76="SIM",G77="SIM"),"mantém os qualificadores",IF(J78-H78=1,"ganha 1 qualificador",IF(J78-H78=2,"ganha 2 qualificadores")))))))</f>
        <v>-</v>
      </c>
      <c r="K76" s="370"/>
    </row>
    <row r="77" spans="1:11" ht="12" customHeight="1" x14ac:dyDescent="0.3">
      <c r="C77" s="135"/>
      <c r="E77" s="365" t="s">
        <v>249</v>
      </c>
      <c r="F77" s="366"/>
      <c r="G77" s="333"/>
      <c r="H77" s="339"/>
      <c r="I77" s="340"/>
      <c r="J77" s="369"/>
      <c r="K77" s="370"/>
    </row>
    <row r="78" spans="1:11" ht="12" customHeight="1" x14ac:dyDescent="0.3">
      <c r="C78" s="323"/>
      <c r="E78" s="381" t="s">
        <v>218</v>
      </c>
      <c r="F78" s="382"/>
      <c r="G78" s="302" t="str">
        <f>IF(AND(G76="SIM",G77="SIM"),"ELEVADO",IF(AND(G76="NÃO",G77="NÃO"),"REDUZIDO",IF(AND(G76="NÃO",G77="SIM"),"MÉDIO",IF(AND(G76="SIM",G77="NÃO"),"MÉDIO","-"))))</f>
        <v>-</v>
      </c>
      <c r="H78" s="301" t="str">
        <f>IF(G78="REDUZIDO",1,IF(G78="MÉDIO",2,IF(G78="ELEVADO",3,"-")))</f>
        <v>-</v>
      </c>
      <c r="I78" s="102" t="str">
        <f>IF(AND(I76="SIM",I77="SIM"),"POSITIVO",IF(AND(I76="NÃO",I77="NÃO"),"NEGATIVO",IF(AND(I76="NÃO",I77="SIM"),"NEUTRO",IF(AND(I76="SIM",I77="NÃO"),"NEUTRO","-"))))</f>
        <v>-</v>
      </c>
      <c r="J78" s="200" t="str">
        <f>IF(I78="NEGATIVO",1,IF(I78="NEUTRO",2,IF(I78="POSITIVO",3,"-")))</f>
        <v>-</v>
      </c>
      <c r="K78" s="123" t="b">
        <f>IF(J76="perde 2 qualificadores",-0.2,IF(J76="perde 1 qualificador",-0.1,IF(OR(J76="não ganha qualificadores",J76="mantém os qualificadores"),0,IF(J76="ganha 1 qualificador",0.1,IF(J76="ganha 2 qualificadores",0.2)))))</f>
        <v>0</v>
      </c>
    </row>
    <row r="79" spans="1:11" ht="12" customHeight="1" x14ac:dyDescent="0.3">
      <c r="C79" s="323">
        <v>30</v>
      </c>
      <c r="D79" s="198">
        <v>34</v>
      </c>
      <c r="E79" s="225" t="s">
        <v>72</v>
      </c>
      <c r="F79" s="199"/>
      <c r="G79" s="228"/>
      <c r="H79" s="229"/>
      <c r="I79" s="229"/>
      <c r="J79" s="229"/>
      <c r="K79" s="230"/>
    </row>
    <row r="80" spans="1:11" ht="12" customHeight="1" x14ac:dyDescent="0.3">
      <c r="C80" s="325"/>
      <c r="E80" s="365" t="s">
        <v>220</v>
      </c>
      <c r="F80" s="366"/>
      <c r="G80" s="333"/>
      <c r="H80" s="339"/>
      <c r="I80" s="340"/>
      <c r="J80" s="369" t="str">
        <f>IF(OR(H82="-",J82="-"),"-",IF(J82-H82=-2,"perde 2 qualificadores",IF(J82-H82=-1,"perde 1 qualificador",IF(AND(J82-H82=0,OR(G80="NÃO",G81="NÃO")),"não ganha qualificadores",IF(AND(J82-H82=0,G80="SIM",G81="SIM"),"mantém os qualificadores",IF(J82-H82=1,"ganha 1 qualificador",IF(J82-H82=2,"ganha 2 qualificadores")))))))</f>
        <v>-</v>
      </c>
      <c r="K80" s="370"/>
    </row>
    <row r="81" spans="1:11" ht="12" customHeight="1" x14ac:dyDescent="0.3">
      <c r="C81" s="135"/>
      <c r="E81" s="365" t="s">
        <v>249</v>
      </c>
      <c r="F81" s="366"/>
      <c r="G81" s="333"/>
      <c r="H81" s="339"/>
      <c r="I81" s="340"/>
      <c r="J81" s="369"/>
      <c r="K81" s="370"/>
    </row>
    <row r="82" spans="1:11" ht="12" customHeight="1" x14ac:dyDescent="0.3">
      <c r="C82" s="323"/>
      <c r="E82" s="381" t="s">
        <v>219</v>
      </c>
      <c r="F82" s="382"/>
      <c r="G82" s="302" t="str">
        <f>IF(AND(G80="SIM",G81="SIM"),"ELEVADO",IF(AND(G80="NÃO",G81="NÃO"),"REDUZIDO",IF(AND(G80="NÃO",G81="SIM"),"MÉDIO",IF(AND(G80="SIM",G81="NÃO"),"MÉDIO","-"))))</f>
        <v>-</v>
      </c>
      <c r="H82" s="301" t="str">
        <f>IF(G82="REDUZIDO",1,IF(G82="MÉDIO",2,IF(G82="ELEVADO",3,"-")))</f>
        <v>-</v>
      </c>
      <c r="I82" s="102" t="str">
        <f>IF(AND(I80="SIM",I81="SIM"),"POSITIVO",IF(AND(I80="NÃO",I81="NÃO"),"NEGATIVO",IF(AND(I80="NÃO",I81="SIM"),"NEUTRO",IF(AND(I80="SIM",I81="NÃO"),"NEUTRO","-"))))</f>
        <v>-</v>
      </c>
      <c r="J82" s="200" t="str">
        <f>IF(I82="NEGATIVO",1,IF(I82="NEUTRO",2,IF(I82="POSITIVO",3,"-")))</f>
        <v>-</v>
      </c>
      <c r="K82" s="123" t="b">
        <f>IF(J80="perde 2 qualificadores",-0.2,IF(J80="perde 1 qualificador",-0.1,IF(OR(J80="não ganha qualificadores",J80="mantém os qualificadores"),0,IF(J80="ganha 1 qualificador",0.1,IF(J80="ganha 2 qualificadores",0.2)))))</f>
        <v>0</v>
      </c>
    </row>
    <row r="83" spans="1:11" ht="12" customHeight="1" x14ac:dyDescent="0.3">
      <c r="C83" s="323">
        <v>30</v>
      </c>
      <c r="D83" s="198">
        <v>35</v>
      </c>
      <c r="E83" s="226" t="s">
        <v>248</v>
      </c>
      <c r="F83" s="199"/>
      <c r="G83" s="228"/>
      <c r="H83" s="229"/>
      <c r="I83" s="229"/>
      <c r="J83" s="229"/>
      <c r="K83" s="230"/>
    </row>
    <row r="84" spans="1:11" ht="12" customHeight="1" x14ac:dyDescent="0.3">
      <c r="C84" s="135"/>
      <c r="E84" s="365" t="s">
        <v>250</v>
      </c>
      <c r="F84" s="366"/>
      <c r="G84" s="333"/>
      <c r="H84" s="339"/>
      <c r="I84" s="340"/>
      <c r="J84" s="369" t="str">
        <f>IF(OR(H86="-",J86="-"),"-",IF(J86-H86=-2,"perde 2 qualificadores",IF(J86-H86=-1,"perde 1 qualificador",IF(AND(J86-H86=0,OR(G84="NÃO",G85="NÃO")),"não ganha qualificadores",IF(AND(J86-H86=0,G84="SIM",G85="SIM"),"mantém os qualificadores",IF(J86-H86=1,"ganha 1 qualificador",IF(J86-H86=2,"ganha 2 qualificadores")))))))</f>
        <v>-</v>
      </c>
      <c r="K84" s="370"/>
    </row>
    <row r="85" spans="1:11" ht="12" customHeight="1" x14ac:dyDescent="0.3">
      <c r="A85" s="127"/>
      <c r="B85" s="89"/>
      <c r="C85" s="325"/>
      <c r="E85" s="365" t="s">
        <v>249</v>
      </c>
      <c r="F85" s="366"/>
      <c r="G85" s="333"/>
      <c r="H85" s="339"/>
      <c r="I85" s="340"/>
      <c r="J85" s="369"/>
      <c r="K85" s="370"/>
    </row>
    <row r="86" spans="1:11" ht="12" customHeight="1" x14ac:dyDescent="0.3">
      <c r="A86" s="127"/>
      <c r="B86" s="89"/>
      <c r="C86" s="323">
        <f>SUM(C75:C83)</f>
        <v>100</v>
      </c>
      <c r="E86" s="381" t="s">
        <v>177</v>
      </c>
      <c r="F86" s="382"/>
      <c r="G86" s="317" t="str">
        <f>IF(AND(G84="SIM",G85="SIM"),"ELEVADO",IF(AND(G84="NÃO",G85="NÃO"),"REDUZIDO",IF(AND(G84="NÃO",G85="SIM"),"MÉDIO",IF(AND(G84="SIM",G85="NÃO"),"MÉDIO","-"))))</f>
        <v>-</v>
      </c>
      <c r="H86" s="318" t="str">
        <f>IF(G86="REDUZIDO",1,IF(G86="MÉDIO",2,IF(G86="ELEVADO",3,"-")))</f>
        <v>-</v>
      </c>
      <c r="I86" s="319" t="str">
        <f>IF(AND(I84="SIM",I85="SIM"),"POSITIVO",IF(AND(I84="NÃO",I85="NÃO"),"NEGATIVO",IF(AND(I84="NÃO",I85="SIM"),"NEUTRO",IF(AND(I84="SIM",I85="NÃO"),"NEUTRO","-"))))</f>
        <v>-</v>
      </c>
      <c r="J86" s="320" t="str">
        <f>IF(I86="NEGATIVO",1,IF(I86="NEUTRO",2,IF(I86="POSITIVO",3,"-")))</f>
        <v>-</v>
      </c>
      <c r="K86" s="321" t="b">
        <f>IF(J84="perde 2 qualificadores",-0.2,IF(J84="perde 1 qualificador",-0.1,IF(OR(J84="não ganha qualificadores",J84="mantém os qualificadores"),0,IF(J84="ganha 1 qualificador",0.1,IF(J84="ganha 2 qualificadores",0.2)))))</f>
        <v>0</v>
      </c>
    </row>
    <row r="87" spans="1:11" ht="7.05" customHeight="1" x14ac:dyDescent="0.3">
      <c r="B87" s="195">
        <f>SUM(B61:B85)</f>
        <v>100</v>
      </c>
      <c r="C87" s="323"/>
      <c r="E87" s="192"/>
      <c r="F87" s="52"/>
      <c r="G87" s="73"/>
      <c r="H87" s="73"/>
      <c r="I87" s="74"/>
      <c r="J87" s="75"/>
    </row>
    <row r="88" spans="1:11" ht="12" customHeight="1" x14ac:dyDescent="0.3">
      <c r="A88" s="193">
        <v>25</v>
      </c>
      <c r="B88" s="195"/>
      <c r="C88" s="323"/>
      <c r="E88" s="250" t="s">
        <v>144</v>
      </c>
      <c r="F88" s="115"/>
      <c r="G88" s="77"/>
      <c r="H88" s="77"/>
      <c r="I88" s="78"/>
      <c r="J88" s="371" t="e">
        <f>(B90*J90+B104*J104)/B113</f>
        <v>#VALUE!</v>
      </c>
      <c r="K88" s="372"/>
    </row>
    <row r="89" spans="1:11" ht="7.05" customHeight="1" x14ac:dyDescent="0.3">
      <c r="B89" s="195"/>
      <c r="C89" s="323"/>
      <c r="E89" s="223"/>
      <c r="F89" s="52"/>
      <c r="G89" s="73"/>
      <c r="H89" s="73"/>
      <c r="I89" s="74"/>
      <c r="J89" s="62"/>
      <c r="K89" s="62"/>
    </row>
    <row r="90" spans="1:11" ht="12" customHeight="1" x14ac:dyDescent="0.3">
      <c r="B90" s="125">
        <v>50</v>
      </c>
      <c r="C90" s="323"/>
      <c r="E90" s="224" t="s">
        <v>76</v>
      </c>
      <c r="F90" s="52"/>
      <c r="G90" s="66" t="s">
        <v>59</v>
      </c>
      <c r="H90" s="67"/>
      <c r="I90" s="67" t="s">
        <v>60</v>
      </c>
      <c r="J90" s="387" t="e">
        <f>((J94+K94)*C91+(J98+K98)*C95+(J102+K102)*C99)/C102</f>
        <v>#VALUE!</v>
      </c>
      <c r="K90" s="387"/>
    </row>
    <row r="91" spans="1:11" ht="12" customHeight="1" x14ac:dyDescent="0.3">
      <c r="C91" s="323">
        <f>100/3</f>
        <v>33.333333333333336</v>
      </c>
      <c r="D91" s="198">
        <v>36</v>
      </c>
      <c r="E91" s="225" t="s">
        <v>223</v>
      </c>
      <c r="F91" s="199"/>
      <c r="G91" s="228"/>
      <c r="H91" s="229"/>
      <c r="I91" s="229"/>
      <c r="J91" s="229"/>
      <c r="K91" s="230"/>
    </row>
    <row r="92" spans="1:11" ht="12" customHeight="1" x14ac:dyDescent="0.3">
      <c r="B92" s="89"/>
      <c r="C92" s="325"/>
      <c r="E92" s="365" t="s">
        <v>96</v>
      </c>
      <c r="F92" s="366"/>
      <c r="G92" s="333"/>
      <c r="H92" s="339"/>
      <c r="I92" s="340"/>
      <c r="J92" s="369" t="str">
        <f>IF(OR(H94="-",J94="-"),"-",IF(J94-H94=-2,"perde 2 qualificadores",IF(J94-H94=-1,"perde 1 qualificador",IF(AND(J94-H94=0,OR(G92="NÃO",G93="NÃO")),"não ganha qualificadores",IF(AND(J94-H94=0,G92="SIM",G93="SIM"),"mantém os qualificadores",IF(J94-H94=1,"ganha 1 qualificador",IF(J94-H94=2,"ganha 2 qualificadores")))))))</f>
        <v>-</v>
      </c>
      <c r="K92" s="370"/>
    </row>
    <row r="93" spans="1:11" ht="12" customHeight="1" x14ac:dyDescent="0.3">
      <c r="C93" s="325"/>
      <c r="D93" s="352"/>
      <c r="E93" s="365" t="s">
        <v>221</v>
      </c>
      <c r="F93" s="366"/>
      <c r="G93" s="333"/>
      <c r="H93" s="339"/>
      <c r="I93" s="340"/>
      <c r="J93" s="369"/>
      <c r="K93" s="370"/>
    </row>
    <row r="94" spans="1:11" ht="12" customHeight="1" x14ac:dyDescent="0.3">
      <c r="C94" s="323"/>
      <c r="E94" s="381" t="s">
        <v>178</v>
      </c>
      <c r="F94" s="382"/>
      <c r="G94" s="302" t="str">
        <f>IF(AND(G92="SIM",G93="SIM"),"ELEVADO",IF(AND(G92="NÃO",G93="NÃO"),"REDUZIDO",IF(AND(G92="NÃO",G93="SIM"),"MÉDIO",IF(AND(G92="SIM",G93="NÃO"),"MÉDIO","-"))))</f>
        <v>-</v>
      </c>
      <c r="H94" s="301" t="str">
        <f>IF(G94="REDUZIDO",1,IF(G94="MÉDIO",2,IF(G94="ELEVADO",3,"-")))</f>
        <v>-</v>
      </c>
      <c r="I94" s="102" t="str">
        <f>IF(AND(I92="SIM",I93="SIM"),"POSITIVO",IF(AND(I92="NÃO",I93="NÃO"),"NEGATIVO",IF(AND(I92="NÃO",I93="SIM"),"NEUTRO",IF(AND(I92="SIM",I93="NÃO"),"NEUTRO","-"))))</f>
        <v>-</v>
      </c>
      <c r="J94" s="200" t="str">
        <f>IF(I94="NEGATIVO",1,IF(I94="NEUTRO",2,IF(I94="POSITIVO",3,"-")))</f>
        <v>-</v>
      </c>
      <c r="K94" s="123" t="b">
        <f>IF(J92="perde 2 qualificadores",-0.2,IF(J92="perde 1 qualificador",-0.1,IF(OR(J92="não ganha qualificadores",J92="mantém os qualificadores"),0,IF(J92="ganha 1 qualificador",0.1,IF(J92="ganha 2 qualificadores",0.2)))))</f>
        <v>0</v>
      </c>
    </row>
    <row r="95" spans="1:11" ht="12" customHeight="1" x14ac:dyDescent="0.3">
      <c r="C95" s="323">
        <f>100/3</f>
        <v>33.333333333333336</v>
      </c>
      <c r="D95" s="198">
        <v>37</v>
      </c>
      <c r="E95" s="225" t="s">
        <v>222</v>
      </c>
      <c r="F95" s="199"/>
      <c r="G95" s="228"/>
      <c r="H95" s="229"/>
      <c r="I95" s="229"/>
      <c r="J95" s="229"/>
      <c r="K95" s="230"/>
    </row>
    <row r="96" spans="1:11" ht="12" customHeight="1" x14ac:dyDescent="0.3">
      <c r="C96" s="325"/>
      <c r="E96" s="365" t="s">
        <v>96</v>
      </c>
      <c r="F96" s="378"/>
      <c r="G96" s="333"/>
      <c r="H96" s="339"/>
      <c r="I96" s="340"/>
      <c r="J96" s="369" t="str">
        <f>IF(OR(H98="-",J98="-"),"-",IF(J98-H98=-2,"perde 2 qualificadores",IF(J98-H98=-1,"perde 1 qualificador",IF(AND(J98-H98=0,OR(G96="NÃO",G97="NÃO")),"não ganha qualificadores",IF(AND(J98-H98=0,G96="SIM",G97="SIM"),"mantém os qualificadores",IF(J98-H98=1,"ganha 1 qualificador",IF(J98-H98=2,"ganha 2 qualificadores")))))))</f>
        <v>-</v>
      </c>
      <c r="K96" s="370"/>
    </row>
    <row r="97" spans="1:11" ht="12" customHeight="1" x14ac:dyDescent="0.3">
      <c r="C97" s="135"/>
      <c r="E97" s="365" t="s">
        <v>268</v>
      </c>
      <c r="F97" s="366"/>
      <c r="G97" s="333"/>
      <c r="H97" s="339"/>
      <c r="I97" s="340"/>
      <c r="J97" s="369"/>
      <c r="K97" s="370"/>
    </row>
    <row r="98" spans="1:11" ht="12" customHeight="1" x14ac:dyDescent="0.3">
      <c r="C98" s="323"/>
      <c r="E98" s="383" t="s">
        <v>179</v>
      </c>
      <c r="F98" s="384"/>
      <c r="G98" s="302" t="str">
        <f>IF(AND(G96="SIM",G97="SIM"),"ELEVADO",IF(AND(G96="NÃO",G97="NÃO"),"REDUZIDO",IF(AND(G96="NÃO",G97="SIM"),"MÉDIO",IF(AND(G96="SIM",G97="NÃO"),"MÉDIO","-"))))</f>
        <v>-</v>
      </c>
      <c r="H98" s="301" t="str">
        <f>IF(G98="REDUZIDO",1,IF(G98="MÉDIO",2,IF(G98="ELEVADO",3,"-")))</f>
        <v>-</v>
      </c>
      <c r="I98" s="102" t="str">
        <f>IF(AND(I96="SIM",I97="SIM"),"POSITIVO",IF(AND(I96="NÃO",I97="NÃO"),"NEGATIVO",IF(AND(I96="NÃO",I97="SIM"),"NEUTRO",IF(AND(I96="SIM",I97="NÃO"),"NEUTRO","-"))))</f>
        <v>-</v>
      </c>
      <c r="J98" s="200" t="str">
        <f>IF(I98="NEGATIVO",1,IF(I98="NEUTRO",2,IF(I98="POSITIVO",3,"-")))</f>
        <v>-</v>
      </c>
      <c r="K98" s="123" t="b">
        <f>IF(J96="perde 2 qualificadores",-0.2,IF(J96="perde 1 qualificador",-0.1,IF(OR(J96="não ganha qualificadores",J96="mantém os qualificadores"),0,IF(J96="ganha 1 qualificador",0.1,IF(J96="ganha 2 qualificadores",0.2)))))</f>
        <v>0</v>
      </c>
    </row>
    <row r="99" spans="1:11" ht="12" customHeight="1" x14ac:dyDescent="0.3">
      <c r="C99" s="323">
        <f>100/3</f>
        <v>33.333333333333336</v>
      </c>
      <c r="D99" s="198">
        <v>38</v>
      </c>
      <c r="E99" s="225" t="s">
        <v>224</v>
      </c>
      <c r="F99" s="199"/>
      <c r="G99" s="228"/>
      <c r="H99" s="229"/>
      <c r="I99" s="229"/>
      <c r="J99" s="229"/>
      <c r="K99" s="230"/>
    </row>
    <row r="100" spans="1:11" ht="12" customHeight="1" x14ac:dyDescent="0.3">
      <c r="C100" s="325"/>
      <c r="E100" s="365" t="s">
        <v>95</v>
      </c>
      <c r="F100" s="366"/>
      <c r="G100" s="333"/>
      <c r="H100" s="339"/>
      <c r="I100" s="340"/>
      <c r="J100" s="369" t="str">
        <f>IF(OR(H102="-",J102="-"),"-",IF(J102-H102=-2,"perde 2 qualificadores",IF(J102-H102=-1,"perde 1 qualificador",IF(AND(J102-H102=0,OR(G100="NÃO",G101="NÃO")),"não ganha qualificadores",IF(AND(J102-H102=0,G100="SIM",G101="SIM"),"mantém os qualificadores",IF(J102-H102=1,"ganha 1 qualificador",IF(J102-H102=2,"ganha 2 qualificadores")))))))</f>
        <v>-</v>
      </c>
      <c r="K100" s="370"/>
    </row>
    <row r="101" spans="1:11" ht="12" customHeight="1" x14ac:dyDescent="0.3">
      <c r="A101" s="127"/>
      <c r="B101" s="89"/>
      <c r="C101" s="135"/>
      <c r="E101" s="365" t="s">
        <v>109</v>
      </c>
      <c r="F101" s="366"/>
      <c r="G101" s="333"/>
      <c r="H101" s="339"/>
      <c r="I101" s="340"/>
      <c r="J101" s="369"/>
      <c r="K101" s="370"/>
    </row>
    <row r="102" spans="1:11" ht="12" customHeight="1" x14ac:dyDescent="0.3">
      <c r="B102" s="89"/>
      <c r="C102" s="323">
        <v>100</v>
      </c>
      <c r="E102" s="381" t="s">
        <v>71</v>
      </c>
      <c r="F102" s="382"/>
      <c r="G102" s="317" t="str">
        <f>IF(AND(G100="SIM",G101="SIM"),"ELEVADO",IF(AND(G100="NÃO",G101="NÃO"),"REDUZIDO",IF(AND(G100="NÃO",G101="SIM"),"MÉDIO",IF(AND(G100="SIM",G101="NÃO"),"MÉDIO","-"))))</f>
        <v>-</v>
      </c>
      <c r="H102" s="318" t="str">
        <f>IF(G102="REDUZIDO",1,IF(G102="MÉDIO",2,IF(G102="ELEVADO",3,"-")))</f>
        <v>-</v>
      </c>
      <c r="I102" s="319" t="str">
        <f>IF(AND(I100="SIM",I101="SIM"),"POSITIVO",IF(AND(I100="NÃO",I101="NÃO"),"NEGATIVO",IF(AND(I100="NÃO",I101="SIM"),"NEUTRO",IF(AND(I100="SIM",I101="NÃO"),"NEUTRO","-"))))</f>
        <v>-</v>
      </c>
      <c r="J102" s="320" t="str">
        <f>IF(I102="NEGATIVO",1,IF(I102="NEUTRO",2,IF(I102="POSITIVO",3,"-")))</f>
        <v>-</v>
      </c>
      <c r="K102" s="321" t="b">
        <f>IF(J100="perde 2 qualificadores",-0.2,IF(J100="perde 1 qualificador",-0.1,IF(OR(J100="não ganha qualificadores",J100="mantém os qualificadores"),0,IF(J100="ganha 1 qualificador",0.1,IF(J100="ganha 2 qualificadores",0.2)))))</f>
        <v>0</v>
      </c>
    </row>
    <row r="103" spans="1:11" ht="7.05" customHeight="1" x14ac:dyDescent="0.3">
      <c r="C103" s="323"/>
      <c r="E103" s="192"/>
      <c r="G103" s="73"/>
      <c r="H103" s="73"/>
      <c r="I103" s="74"/>
      <c r="J103" s="75"/>
    </row>
    <row r="104" spans="1:11" ht="12" customHeight="1" x14ac:dyDescent="0.3">
      <c r="B104" s="125">
        <v>50</v>
      </c>
      <c r="C104" s="323"/>
      <c r="E104" s="224" t="s">
        <v>225</v>
      </c>
      <c r="F104" s="52"/>
      <c r="G104" s="66" t="s">
        <v>59</v>
      </c>
      <c r="H104" s="67"/>
      <c r="I104" s="67" t="s">
        <v>60</v>
      </c>
      <c r="J104" s="387" t="e">
        <f>((C105*(J108+K108)+C109*(J112+K112))/C112)</f>
        <v>#VALUE!</v>
      </c>
      <c r="K104" s="387"/>
    </row>
    <row r="105" spans="1:11" ht="12" customHeight="1" x14ac:dyDescent="0.3">
      <c r="C105" s="323">
        <v>50</v>
      </c>
      <c r="D105" s="198">
        <v>39</v>
      </c>
      <c r="E105" s="225" t="s">
        <v>78</v>
      </c>
      <c r="F105" s="199"/>
      <c r="G105" s="228"/>
      <c r="H105" s="229"/>
      <c r="I105" s="229"/>
      <c r="J105" s="229"/>
      <c r="K105" s="230"/>
    </row>
    <row r="106" spans="1:11" ht="12" customHeight="1" x14ac:dyDescent="0.3">
      <c r="C106" s="325"/>
      <c r="E106" s="365" t="s">
        <v>97</v>
      </c>
      <c r="F106" s="366"/>
      <c r="G106" s="333"/>
      <c r="H106" s="339"/>
      <c r="I106" s="340"/>
      <c r="J106" s="369" t="str">
        <f>IF(OR(H108="-",J108="-"),"-",IF(J108-H108=-2,"perde 2 qualificadores",IF(J108-H108=-1,"perde 1 qualificador",IF(AND(J108-H108=0,OR(G106="NÃO",G107="NÃO")),"não ganha qualificadores",IF(AND(J108-H108=0,G106="SIM",G107="SIM"),"mantém os qualificadores",IF(J108-H108=1,"ganha 1 qualificador",IF(J108-H108=2,"ganha 2 qualificadores")))))))</f>
        <v>-</v>
      </c>
      <c r="K106" s="370"/>
    </row>
    <row r="107" spans="1:11" ht="12" customHeight="1" x14ac:dyDescent="0.3">
      <c r="C107" s="135"/>
      <c r="E107" s="365" t="s">
        <v>269</v>
      </c>
      <c r="F107" s="366"/>
      <c r="G107" s="333"/>
      <c r="H107" s="339"/>
      <c r="I107" s="340"/>
      <c r="J107" s="369"/>
      <c r="K107" s="370"/>
    </row>
    <row r="108" spans="1:11" ht="12" customHeight="1" x14ac:dyDescent="0.3">
      <c r="C108" s="323"/>
      <c r="E108" s="381" t="s">
        <v>180</v>
      </c>
      <c r="F108" s="382"/>
      <c r="G108" s="302" t="str">
        <f>IF(AND(G106="SIM",G107="SIM"),"ELEVADO",IF(AND(G106="NÃO",G107="NÃO"),"REDUZIDO",IF(AND(G106="NÃO",G107="SIM"),"MÉDIO",IF(AND(G106="SIM",G107="NÃO"),"MÉDIO","-"))))</f>
        <v>-</v>
      </c>
      <c r="H108" s="301" t="str">
        <f>IF(G108="REDUZIDO",1,IF(G108="MÉDIO",2,IF(G108="ELEVADO",3,"-")))</f>
        <v>-</v>
      </c>
      <c r="I108" s="102" t="str">
        <f>IF(AND(I106="SIM",I107="SIM"),"POSITIVO",IF(AND(I106="NÃO",I107="NÃO"),"NEGATIVO",IF(AND(I106="NÃO",I107="SIM"),"NEUTRO",IF(AND(I106="SIM",I107="NÃO"),"NEUTRO","-"))))</f>
        <v>-</v>
      </c>
      <c r="J108" s="200" t="str">
        <f>IF(I108="NEGATIVO",1,IF(I108="NEUTRO",2,IF(I108="POSITIVO",3,"-")))</f>
        <v>-</v>
      </c>
      <c r="K108" s="123" t="b">
        <f>IF(J106="perde 2 qualificadores",-0.2,IF(J106="perde 1 qualificador",-0.1,IF(OR(J106="não ganha qualificadores",J106="mantém os qualificadores"),0,IF(J106="ganha 1 qualificador",0.1,IF(J106="ganha 2 qualificadores",0.2)))))</f>
        <v>0</v>
      </c>
    </row>
    <row r="109" spans="1:11" ht="12" customHeight="1" x14ac:dyDescent="0.3">
      <c r="C109" s="323">
        <v>50</v>
      </c>
      <c r="D109" s="198">
        <v>40</v>
      </c>
      <c r="E109" s="225" t="s">
        <v>77</v>
      </c>
      <c r="F109" s="199"/>
      <c r="G109" s="228"/>
      <c r="H109" s="229"/>
      <c r="I109" s="229"/>
      <c r="J109" s="229"/>
      <c r="K109" s="230"/>
    </row>
    <row r="110" spans="1:11" ht="12" customHeight="1" x14ac:dyDescent="0.3">
      <c r="C110" s="325"/>
      <c r="E110" s="365" t="s">
        <v>97</v>
      </c>
      <c r="F110" s="366"/>
      <c r="G110" s="333"/>
      <c r="H110" s="339"/>
      <c r="I110" s="340"/>
      <c r="J110" s="369" t="str">
        <f>IF(OR(H112="-",J112="-"),"-",IF(J112-H112=-2,"perde 2 qualificadores",IF(J112-H112=-1,"perde 1 qualificador",IF(AND(J112-H112=0,OR(G110="NÃO",G111="NÃO")),"não ganha qualificadores",IF(AND(J112-H112=0,G110="SIM",G111="SIM"),"mantém os qualificadores",IF(J112-H112=1,"ganha 1 qualificador",IF(J112-H112=2,"ganha 2 qualificadores")))))))</f>
        <v>-</v>
      </c>
      <c r="K110" s="370"/>
    </row>
    <row r="111" spans="1:11" ht="12" customHeight="1" x14ac:dyDescent="0.3">
      <c r="A111" s="127"/>
      <c r="B111" s="89"/>
      <c r="C111" s="135"/>
      <c r="E111" s="365" t="s">
        <v>270</v>
      </c>
      <c r="F111" s="366"/>
      <c r="G111" s="333"/>
      <c r="H111" s="339"/>
      <c r="I111" s="340"/>
      <c r="J111" s="369"/>
      <c r="K111" s="370"/>
    </row>
    <row r="112" spans="1:11" ht="12" customHeight="1" x14ac:dyDescent="0.3">
      <c r="A112" s="127"/>
      <c r="B112" s="89"/>
      <c r="C112" s="323">
        <v>100</v>
      </c>
      <c r="E112" s="381" t="s">
        <v>31</v>
      </c>
      <c r="F112" s="382"/>
      <c r="G112" s="317" t="str">
        <f>IF(AND(G110="SIM",G111="SIM"),"ELEVADO",IF(AND(G110="NÃO",G111="NÃO"),"REDUZIDO",IF(AND(G110="NÃO",G111="SIM"),"MÉDIO",IF(AND(G110="SIM",G111="NÃO"),"MÉDIO","-"))))</f>
        <v>-</v>
      </c>
      <c r="H112" s="318" t="str">
        <f>IF(G112="REDUZIDO",1,IF(G112="MÉDIO",2,IF(G112="ELEVADO",3,"-")))</f>
        <v>-</v>
      </c>
      <c r="I112" s="319" t="str">
        <f>IF(AND(I110="SIM",I111="SIM"),"POSITIVO",IF(AND(I110="NÃO",I111="NÃO"),"NEGATIVO",IF(AND(I110="NÃO",I111="SIM"),"NEUTRO",IF(AND(I110="SIM",I111="NÃO"),"NEUTRO","-"))))</f>
        <v>-</v>
      </c>
      <c r="J112" s="320" t="str">
        <f>IF(I112="NEGATIVO",1,IF(I112="NEUTRO",2,IF(I112="POSITIVO",3,"-")))</f>
        <v>-</v>
      </c>
      <c r="K112" s="321" t="b">
        <f>IF(J110="perde 2 qualificadores",-0.2,IF(J110="perde 1 qualificador",-0.1,IF(OR(J110="não ganha qualificadores",J110="mantém os qualificadores"),0,IF(J110="ganha 1 qualificador",0.1,IF(J110="ganha 2 qualificadores",0.2)))))</f>
        <v>0</v>
      </c>
    </row>
    <row r="113" spans="1:12" ht="12" customHeight="1" x14ac:dyDescent="0.3">
      <c r="A113" s="127"/>
      <c r="B113" s="196">
        <f>SUM(B90:B106)</f>
        <v>100</v>
      </c>
      <c r="G113" s="65"/>
      <c r="H113" s="184"/>
      <c r="J113" s="55"/>
      <c r="K113" s="55"/>
    </row>
    <row r="114" spans="1:12" ht="12" customHeight="1" x14ac:dyDescent="0.3">
      <c r="A114" s="197">
        <f>SUM(A5:A90)</f>
        <v>100</v>
      </c>
      <c r="B114" s="89"/>
      <c r="C114" s="325"/>
      <c r="D114" s="352"/>
      <c r="G114" s="390" t="s">
        <v>26</v>
      </c>
      <c r="H114" s="391"/>
      <c r="I114" s="391"/>
      <c r="J114" s="391"/>
      <c r="K114" s="124" t="e">
        <f>IF(J3&lt;1.2,"N3",IF(AND(J3&gt;=1.2,J3&lt;1.6),"N2",IF(AND(J3&gt;=1.6,J3&lt;2),"N1",IF(AND(J3&gt;=2,J3&lt;2.4),"P1",IF(AND(J3&gt;=2.4,J3&lt;2.8),"P2",IF(J3&gt;=2.8,"P3"))))))</f>
        <v>#VALUE!</v>
      </c>
    </row>
    <row r="115" spans="1:12" ht="12" customHeight="1" x14ac:dyDescent="0.3">
      <c r="E115" s="227"/>
      <c r="F115" s="117"/>
      <c r="G115" s="185"/>
      <c r="H115" s="185"/>
      <c r="I115" s="186"/>
      <c r="J115" s="132"/>
      <c r="K115" s="133"/>
    </row>
    <row r="116" spans="1:12" ht="12" customHeight="1" x14ac:dyDescent="0.3">
      <c r="F116" s="118"/>
      <c r="G116" s="249" t="s">
        <v>40</v>
      </c>
      <c r="H116" s="127"/>
      <c r="I116" s="134"/>
      <c r="J116" s="62" t="e">
        <f>J7</f>
        <v>#VALUE!</v>
      </c>
      <c r="L116" s="135"/>
    </row>
    <row r="117" spans="1:12" ht="12" customHeight="1" x14ac:dyDescent="0.3">
      <c r="F117" s="118"/>
      <c r="G117" s="249" t="s">
        <v>66</v>
      </c>
      <c r="H117" s="127"/>
      <c r="I117" s="134"/>
      <c r="J117" s="62" t="e">
        <f>J17</f>
        <v>#VALUE!</v>
      </c>
      <c r="L117" s="135"/>
    </row>
    <row r="118" spans="1:12" ht="12" customHeight="1" x14ac:dyDescent="0.3">
      <c r="F118" s="118"/>
      <c r="G118" s="249" t="s">
        <v>67</v>
      </c>
      <c r="H118" s="127"/>
      <c r="I118" s="134"/>
      <c r="J118" s="62" t="e">
        <f>J29</f>
        <v>#VALUE!</v>
      </c>
      <c r="L118" s="135"/>
    </row>
    <row r="119" spans="1:12" ht="12" customHeight="1" x14ac:dyDescent="0.3">
      <c r="F119" s="118"/>
      <c r="G119" s="249" t="s">
        <v>3</v>
      </c>
      <c r="H119" s="127"/>
      <c r="I119" s="134"/>
      <c r="J119" s="62" t="e">
        <f>J39</f>
        <v>#VALUE!</v>
      </c>
      <c r="L119" s="135"/>
    </row>
    <row r="120" spans="1:12" ht="12" customHeight="1" x14ac:dyDescent="0.3">
      <c r="F120" s="118"/>
      <c r="G120" s="249" t="s">
        <v>5</v>
      </c>
      <c r="H120" s="127"/>
      <c r="I120" s="134"/>
      <c r="J120" s="62" t="e">
        <f>J49</f>
        <v>#VALUE!</v>
      </c>
      <c r="L120" s="135"/>
    </row>
    <row r="121" spans="1:12" ht="12" customHeight="1" x14ac:dyDescent="0.3">
      <c r="F121" s="118"/>
      <c r="G121" s="249" t="s">
        <v>11</v>
      </c>
      <c r="H121" s="127"/>
      <c r="I121" s="134"/>
      <c r="J121" s="62" t="e">
        <f>J61</f>
        <v>#VALUE!</v>
      </c>
      <c r="L121" s="135"/>
    </row>
    <row r="122" spans="1:12" ht="12" customHeight="1" x14ac:dyDescent="0.3">
      <c r="F122" s="118"/>
      <c r="G122" s="249" t="s">
        <v>58</v>
      </c>
      <c r="H122" s="127"/>
      <c r="I122" s="134"/>
      <c r="J122" s="62" t="e">
        <f>J74</f>
        <v>#VALUE!</v>
      </c>
      <c r="L122" s="135"/>
    </row>
    <row r="123" spans="1:12" ht="12" customHeight="1" x14ac:dyDescent="0.3">
      <c r="F123" s="118"/>
      <c r="G123" s="249" t="s">
        <v>68</v>
      </c>
      <c r="H123" s="127"/>
      <c r="I123" s="134"/>
      <c r="J123" s="62" t="e">
        <f>J90</f>
        <v>#VALUE!</v>
      </c>
      <c r="L123" s="135"/>
    </row>
    <row r="124" spans="1:12" ht="12" customHeight="1" x14ac:dyDescent="0.3">
      <c r="F124" s="118"/>
      <c r="G124" s="249" t="s">
        <v>39</v>
      </c>
      <c r="H124" s="127"/>
      <c r="I124" s="134"/>
      <c r="J124" s="62" t="e">
        <f>J104</f>
        <v>#VALUE!</v>
      </c>
      <c r="L124" s="135"/>
    </row>
    <row r="126" spans="1:12" x14ac:dyDescent="0.3">
      <c r="F126" s="119"/>
      <c r="G126" s="187"/>
      <c r="H126" s="127"/>
      <c r="I126" s="89"/>
      <c r="J126" s="73"/>
      <c r="K126" s="55"/>
    </row>
    <row r="127" spans="1:12" x14ac:dyDescent="0.3">
      <c r="F127" s="119"/>
      <c r="H127" s="127"/>
      <c r="I127" s="89"/>
      <c r="J127" s="55"/>
      <c r="K127" s="55"/>
    </row>
    <row r="128" spans="1:12" x14ac:dyDescent="0.3">
      <c r="E128" s="220" t="s">
        <v>267</v>
      </c>
      <c r="H128" s="127"/>
      <c r="I128" s="89"/>
      <c r="J128" s="55"/>
    </row>
    <row r="129" spans="6:10" x14ac:dyDescent="0.3">
      <c r="H129" s="127"/>
      <c r="I129" s="89"/>
      <c r="J129" s="55"/>
    </row>
    <row r="130" spans="6:10" x14ac:dyDescent="0.3">
      <c r="H130" s="127"/>
      <c r="I130" s="89"/>
      <c r="J130" s="55"/>
    </row>
    <row r="131" spans="6:10" x14ac:dyDescent="0.3">
      <c r="H131" s="127"/>
      <c r="I131" s="89"/>
      <c r="J131" s="55"/>
    </row>
    <row r="132" spans="6:10" x14ac:dyDescent="0.3">
      <c r="H132" s="127"/>
      <c r="I132" s="89"/>
      <c r="J132" s="55"/>
    </row>
    <row r="133" spans="6:10" x14ac:dyDescent="0.3">
      <c r="H133" s="127"/>
      <c r="I133" s="89"/>
      <c r="J133" s="55"/>
    </row>
    <row r="134" spans="6:10" x14ac:dyDescent="0.3">
      <c r="H134" s="127"/>
      <c r="I134" s="89"/>
      <c r="J134" s="55"/>
    </row>
    <row r="135" spans="6:10" x14ac:dyDescent="0.3">
      <c r="H135" s="127"/>
      <c r="I135" s="89"/>
      <c r="J135" s="55"/>
    </row>
    <row r="136" spans="6:10" x14ac:dyDescent="0.3">
      <c r="H136" s="127"/>
      <c r="I136" s="89"/>
      <c r="J136" s="55"/>
    </row>
    <row r="137" spans="6:10" x14ac:dyDescent="0.3">
      <c r="F137" s="119"/>
      <c r="H137" s="127"/>
      <c r="I137" s="89"/>
      <c r="J137" s="55"/>
    </row>
  </sheetData>
  <sheetProtection algorithmName="SHA-512" hashValue="LQ3aDZ3olfQwZdtQ7kFamcKVXI/InlFq9tkhAKN8mR6E0qLRmCsX8KBENflorPAlxTuTmQv8OvtHZ1jhca4SVQ==" saltValue="ae3C+5mUh7M/V8MNr0sKnA==" spinCount="100000" sheet="1" objects="1" scenarios="1"/>
  <mergeCells count="96">
    <mergeCell ref="E78:F78"/>
    <mergeCell ref="E82:F82"/>
    <mergeCell ref="J80:K81"/>
    <mergeCell ref="J84:K85"/>
    <mergeCell ref="E68:F68"/>
    <mergeCell ref="E76:F76"/>
    <mergeCell ref="J7:K7"/>
    <mergeCell ref="J17:K17"/>
    <mergeCell ref="E9:F9"/>
    <mergeCell ref="E94:F94"/>
    <mergeCell ref="E98:F98"/>
    <mergeCell ref="E80:F80"/>
    <mergeCell ref="E81:F81"/>
    <mergeCell ref="E84:F84"/>
    <mergeCell ref="E85:F85"/>
    <mergeCell ref="E92:F92"/>
    <mergeCell ref="E93:F93"/>
    <mergeCell ref="J88:K88"/>
    <mergeCell ref="E86:F86"/>
    <mergeCell ref="J92:K93"/>
    <mergeCell ref="E67:F67"/>
    <mergeCell ref="E69:F69"/>
    <mergeCell ref="E11:F11"/>
    <mergeCell ref="E15:F15"/>
    <mergeCell ref="E25:F25"/>
    <mergeCell ref="E21:F21"/>
    <mergeCell ref="E32:F32"/>
    <mergeCell ref="E112:F112"/>
    <mergeCell ref="J110:K111"/>
    <mergeCell ref="E102:F102"/>
    <mergeCell ref="J3:K3"/>
    <mergeCell ref="J9:K10"/>
    <mergeCell ref="J13:K14"/>
    <mergeCell ref="J19:K20"/>
    <mergeCell ref="E31:F31"/>
    <mergeCell ref="J31:K32"/>
    <mergeCell ref="E13:F13"/>
    <mergeCell ref="E14:F14"/>
    <mergeCell ref="E23:F23"/>
    <mergeCell ref="E24:F24"/>
    <mergeCell ref="E19:F19"/>
    <mergeCell ref="E20:F20"/>
    <mergeCell ref="J23:K24"/>
    <mergeCell ref="E111:F111"/>
    <mergeCell ref="E110:F110"/>
    <mergeCell ref="E106:F106"/>
    <mergeCell ref="E107:F107"/>
    <mergeCell ref="J96:K97"/>
    <mergeCell ref="J100:K101"/>
    <mergeCell ref="E101:F101"/>
    <mergeCell ref="E100:F100"/>
    <mergeCell ref="E96:F96"/>
    <mergeCell ref="E97:F97"/>
    <mergeCell ref="J106:K107"/>
    <mergeCell ref="E108:F108"/>
    <mergeCell ref="J41:K42"/>
    <mergeCell ref="J29:K29"/>
    <mergeCell ref="J39:K39"/>
    <mergeCell ref="J35:K36"/>
    <mergeCell ref="G114:J114"/>
    <mergeCell ref="J61:K61"/>
    <mergeCell ref="J74:K74"/>
    <mergeCell ref="J90:K90"/>
    <mergeCell ref="J104:K104"/>
    <mergeCell ref="E56:F56"/>
    <mergeCell ref="E63:F63"/>
    <mergeCell ref="E59:I59"/>
    <mergeCell ref="J5:K5"/>
    <mergeCell ref="J27:K27"/>
    <mergeCell ref="E10:F10"/>
    <mergeCell ref="J45:K46"/>
    <mergeCell ref="E45:F45"/>
    <mergeCell ref="E46:F46"/>
    <mergeCell ref="E35:F35"/>
    <mergeCell ref="E36:F36"/>
    <mergeCell ref="E41:F41"/>
    <mergeCell ref="E37:F37"/>
    <mergeCell ref="E33:F33"/>
    <mergeCell ref="E43:F43"/>
    <mergeCell ref="E42:F42"/>
    <mergeCell ref="E47:F47"/>
    <mergeCell ref="E53:F53"/>
    <mergeCell ref="E57:F57"/>
    <mergeCell ref="J67:K68"/>
    <mergeCell ref="J76:K77"/>
    <mergeCell ref="J49:K49"/>
    <mergeCell ref="E77:F77"/>
    <mergeCell ref="J51:K52"/>
    <mergeCell ref="E64:F64"/>
    <mergeCell ref="J59:K59"/>
    <mergeCell ref="E65:F65"/>
    <mergeCell ref="E55:F55"/>
    <mergeCell ref="J55:K56"/>
    <mergeCell ref="J63:K64"/>
    <mergeCell ref="E52:F52"/>
    <mergeCell ref="E51:F51"/>
  </mergeCells>
  <dataValidations count="1">
    <dataValidation type="list" allowBlank="1" showInputMessage="1" showErrorMessage="1" sqref="G41:G42 I9:I10 I23:I24 I51:I52 I106:I107 G9:G10 I19:I20 I31:I32 G31:G32 I35:I36 G35:G36 I41:I42 I45:I46 G13:G14 H14 G51:G52 G106:G107 G45:G46 I55:I56 G55:G56 I100:I101 I96:I97 I92:I93 I84:I85 I80:I81 I76:I77 I67:I68 I63:I64 G63:G64 G67:G68 G76:G77 G80:G81 G110:G111 G92:G93 G96:G97 G100:G101 H10 I13:I14 I110:I111 G84:G85" xr:uid="{BA63CC46-4687-4A54-8099-E3BD990FDB78}">
      <formula1>SN</formula1>
    </dataValidation>
  </dataValidations>
  <pageMargins left="0.19685039370078741" right="0.23622047244094491" top="0.35433070866141736" bottom="0.19685039370078741" header="0.31496062992125984" footer="0.31496062992125984"/>
  <pageSetup paperSize="9" fitToWidth="0" fitToHeight="0" orientation="portrait" r:id="rId1"/>
  <headerFooter alignWithMargins="0">
    <oddHeader>&amp;L&amp;8&amp;K01+047&amp;P/&amp;N   &amp;A&amp;C&amp;8&amp;K01+040FICHA DE AVALIAÇÃO IMPACTE REHURB</oddHeader>
    <oddFooter>&amp;C&amp;8&amp;K01+049FCT/LNEC/IST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E5050-A595-440F-AD03-6769D9E138A1}">
  <dimension ref="A1:S756"/>
  <sheetViews>
    <sheetView showGridLines="0" showRuler="0" view="pageLayout" topLeftCell="C1" zoomScaleNormal="90" zoomScaleSheetLayoutView="50" workbookViewId="0">
      <selection activeCell="E3" sqref="E3"/>
    </sheetView>
  </sheetViews>
  <sheetFormatPr defaultColWidth="8.88671875" defaultRowHeight="13.8" x14ac:dyDescent="0.3"/>
  <cols>
    <col min="1" max="1" width="4.77734375" style="19" hidden="1" customWidth="1"/>
    <col min="2" max="2" width="4.77734375" style="20" hidden="1" customWidth="1"/>
    <col min="3" max="3" width="2.77734375" style="345" customWidth="1"/>
    <col min="4" max="4" width="2.77734375" style="126" customWidth="1"/>
    <col min="5" max="5" width="26.77734375" style="220" customWidth="1"/>
    <col min="6" max="6" width="36.77734375" style="5" customWidth="1"/>
    <col min="7" max="7" width="7.77734375" style="93" customWidth="1"/>
    <col min="8" max="8" width="7.77734375" style="70" hidden="1" customWidth="1"/>
    <col min="9" max="9" width="6.77734375" style="94" customWidth="1"/>
    <col min="10" max="10" width="4.77734375" style="108" customWidth="1"/>
    <col min="11" max="11" width="4.77734375" style="109" customWidth="1"/>
    <col min="12" max="12" width="7.77734375" style="14" customWidth="1"/>
    <col min="13" max="13" width="8.77734375" style="8" customWidth="1"/>
    <col min="14" max="14" width="6.6640625" style="41" customWidth="1"/>
    <col min="15" max="15" width="5.6640625" style="32" customWidth="1"/>
    <col min="16" max="16" width="20.6640625" style="5" customWidth="1"/>
    <col min="17" max="17" width="5.6640625" style="5" customWidth="1"/>
    <col min="18" max="18" width="21.21875" style="5" customWidth="1"/>
    <col min="19" max="21" width="9.109375" style="5" customWidth="1"/>
    <col min="22" max="23" width="8.88671875" style="5"/>
    <col min="24" max="24" width="10.33203125" style="5" customWidth="1"/>
    <col min="25" max="16384" width="8.88671875" style="5"/>
  </cols>
  <sheetData>
    <row r="1" spans="1:16" ht="19.95" customHeight="1" x14ac:dyDescent="0.3">
      <c r="A1" s="18" t="s">
        <v>33</v>
      </c>
      <c r="B1" s="18"/>
      <c r="C1" s="344"/>
      <c r="E1" s="209"/>
      <c r="F1" s="274"/>
      <c r="G1" s="287" t="s">
        <v>303</v>
      </c>
      <c r="H1" s="290"/>
      <c r="I1" s="291" t="s">
        <v>25</v>
      </c>
      <c r="J1" s="189" t="s">
        <v>42</v>
      </c>
      <c r="K1" s="189" t="s">
        <v>43</v>
      </c>
      <c r="L1" s="29"/>
      <c r="M1" s="6"/>
      <c r="N1" s="32"/>
      <c r="O1" s="5"/>
    </row>
    <row r="2" spans="1:16" ht="7.05" customHeight="1" x14ac:dyDescent="0.3">
      <c r="A2" s="18"/>
      <c r="B2" s="18"/>
      <c r="C2" s="344"/>
      <c r="E2" s="209"/>
      <c r="G2" s="55"/>
      <c r="H2" s="56"/>
      <c r="I2" s="55"/>
      <c r="J2" s="95"/>
      <c r="K2" s="95"/>
      <c r="L2" s="29"/>
      <c r="M2" s="6"/>
      <c r="N2" s="32"/>
      <c r="O2" s="5"/>
    </row>
    <row r="3" spans="1:16" ht="12" customHeight="1" x14ac:dyDescent="0.3">
      <c r="C3" s="344"/>
      <c r="E3" s="286" t="s">
        <v>41</v>
      </c>
      <c r="F3" s="33"/>
      <c r="G3" s="58"/>
      <c r="H3" s="59"/>
      <c r="I3" s="58"/>
      <c r="J3" s="406" t="e">
        <f>(A5*J5+J27*A27+A49*J49)/A83</f>
        <v>#VALUE!</v>
      </c>
      <c r="K3" s="407"/>
      <c r="L3" s="34"/>
      <c r="M3" s="5"/>
      <c r="N3" s="32"/>
      <c r="O3" s="5"/>
    </row>
    <row r="4" spans="1:16" ht="12" customHeight="1" x14ac:dyDescent="0.3">
      <c r="C4" s="344"/>
      <c r="E4" s="232"/>
      <c r="G4" s="60"/>
      <c r="H4" s="61"/>
      <c r="I4" s="60"/>
      <c r="J4" s="96"/>
      <c r="K4" s="96"/>
      <c r="L4" s="9"/>
      <c r="M4" s="5"/>
      <c r="N4" s="32"/>
      <c r="O4" s="5"/>
    </row>
    <row r="5" spans="1:16" ht="12" customHeight="1" x14ac:dyDescent="0.3">
      <c r="A5" s="19">
        <v>33</v>
      </c>
      <c r="B5" s="21"/>
      <c r="E5" s="284" t="s">
        <v>278</v>
      </c>
      <c r="F5" s="35"/>
      <c r="G5" s="63"/>
      <c r="H5" s="54"/>
      <c r="I5" s="64"/>
      <c r="J5" s="371" t="e">
        <f>(B7*J7+B17*J17)/B25</f>
        <v>#VALUE!</v>
      </c>
      <c r="K5" s="372"/>
      <c r="L5" s="9"/>
      <c r="M5" s="36"/>
      <c r="N5" s="36"/>
      <c r="O5" s="5"/>
      <c r="P5" s="32"/>
    </row>
    <row r="6" spans="1:16" ht="12" customHeight="1" x14ac:dyDescent="0.3">
      <c r="B6" s="21"/>
      <c r="E6" s="233"/>
      <c r="F6" s="37"/>
      <c r="G6" s="65"/>
      <c r="H6" s="56"/>
      <c r="I6" s="65"/>
      <c r="J6" s="96"/>
      <c r="K6" s="96"/>
      <c r="L6" s="9"/>
      <c r="M6" s="36"/>
      <c r="N6" s="36"/>
      <c r="O6" s="5"/>
      <c r="P6" s="32"/>
    </row>
    <row r="7" spans="1:16" ht="12" customHeight="1" x14ac:dyDescent="0.3">
      <c r="A7" s="22"/>
      <c r="B7" s="20">
        <v>50</v>
      </c>
      <c r="E7" s="234" t="s">
        <v>12</v>
      </c>
      <c r="G7" s="66" t="s">
        <v>59</v>
      </c>
      <c r="H7" s="67"/>
      <c r="I7" s="67" t="s">
        <v>60</v>
      </c>
      <c r="J7" s="397" t="e">
        <f>((C8*(J11+K11)+C12*(J15+K15))/C15)</f>
        <v>#VALUE!</v>
      </c>
      <c r="K7" s="397"/>
      <c r="L7" s="6"/>
      <c r="M7" s="36"/>
      <c r="N7" s="36"/>
      <c r="O7" s="5"/>
      <c r="P7" s="32"/>
    </row>
    <row r="8" spans="1:16" ht="12" customHeight="1" x14ac:dyDescent="0.3">
      <c r="A8" s="22"/>
      <c r="B8" s="21"/>
      <c r="C8" s="344">
        <v>50</v>
      </c>
      <c r="D8" s="126">
        <v>41</v>
      </c>
      <c r="E8" s="235" t="s">
        <v>99</v>
      </c>
      <c r="F8" s="201"/>
      <c r="G8" s="203"/>
      <c r="H8" s="201"/>
      <c r="I8" s="201"/>
      <c r="J8" s="97"/>
      <c r="K8" s="98"/>
      <c r="L8" s="38"/>
      <c r="M8" s="36"/>
      <c r="N8" s="36"/>
      <c r="O8" s="5"/>
      <c r="P8" s="32"/>
    </row>
    <row r="9" spans="1:16" ht="12" customHeight="1" x14ac:dyDescent="0.3">
      <c r="C9" s="346"/>
      <c r="E9" s="365" t="s">
        <v>271</v>
      </c>
      <c r="F9" s="366"/>
      <c r="G9" s="341"/>
      <c r="H9" s="334"/>
      <c r="I9" s="342"/>
      <c r="J9" s="394" t="str">
        <f>IF(OR(H11="-",J11="-"),"-",IF(J11-H11=-2,"perde 2 qualificadores",IF(J11-H11=-1,"perde 1 qualificador",IF(AND(J11-H11=0,OR(G10="NÃO",G9="NÃO")),"não ganha qualificadores",IF(AND(J11-H11=0,G10="SIM",G9="SIM"),"mantém os qualificadores",IF(J11-H11=1,"ganha 1 qualificador",IF(J11-H11=2,"ganha 2 qualificadores")))))))</f>
        <v>-</v>
      </c>
      <c r="K9" s="395"/>
      <c r="L9" s="39"/>
      <c r="M9" s="6"/>
      <c r="N9" s="40"/>
      <c r="O9" s="5"/>
      <c r="P9" s="32"/>
    </row>
    <row r="10" spans="1:16" ht="12" customHeight="1" x14ac:dyDescent="0.3">
      <c r="E10" s="365" t="s">
        <v>272</v>
      </c>
      <c r="F10" s="366"/>
      <c r="G10" s="341"/>
      <c r="H10" s="334"/>
      <c r="I10" s="342"/>
      <c r="J10" s="394"/>
      <c r="K10" s="395"/>
      <c r="L10" s="39"/>
      <c r="M10" s="6"/>
      <c r="O10" s="5"/>
      <c r="P10" s="32"/>
    </row>
    <row r="11" spans="1:16" ht="12" customHeight="1" x14ac:dyDescent="0.3">
      <c r="C11" s="347"/>
      <c r="E11" s="398" t="s">
        <v>227</v>
      </c>
      <c r="F11" s="399"/>
      <c r="G11" s="302" t="str">
        <f>IF(AND(G9="SIM",G10="SIM"),"ELEVADO",IF(AND(G9="NÃO",G10="NÃO"),"REDUZIDO",IF(AND(G9="NÃO",G10="SIM"),"MÉDIO",IF(AND(G9="SIM",G10="NÃO"),"MÉDIO","-"))))</f>
        <v>-</v>
      </c>
      <c r="H11" s="301" t="str">
        <f>IF(G11="REDUZIDO",1,IF(G11="MÉDIO",2,IF(G11="ELEVADO",3,"-")))</f>
        <v>-</v>
      </c>
      <c r="I11" s="102" t="str">
        <f>IF(AND(I9="SIM",I10="SIM"),"POSITIVO",IF(AND(I9="NÃO",I10="NÃO"),"NEGATIVO",IF(AND(I9="NÃO",I10="SIM"),"NEUTRO",IF(AND(I9="SIM",I10="NÃO"),"NEUTRO","-"))))</f>
        <v>-</v>
      </c>
      <c r="J11" s="306" t="str">
        <f>IF(I11="NEGATIVO",1,IF(I11="NEUTRO",2,IF(I11="POSITIVO",3,"-")))</f>
        <v>-</v>
      </c>
      <c r="K11" s="307" t="b">
        <f>IF(J9="perde 2 qualificadores",-0.2,IF(J9="perde 1 qualificador",-0.1,IF(OR(J9="não ganha qualificadores",J9="mantém os qualificadores"),0,IF(J9="ganha 1 qualificador",0.1,IF(J9="ganha 2 qualificadores",0.2)))))</f>
        <v>0</v>
      </c>
      <c r="L11" s="42"/>
      <c r="M11" s="6"/>
      <c r="O11" s="5"/>
      <c r="P11" s="32"/>
    </row>
    <row r="12" spans="1:16" ht="12" customHeight="1" x14ac:dyDescent="0.3">
      <c r="C12" s="344">
        <v>50</v>
      </c>
      <c r="D12" s="126">
        <v>42</v>
      </c>
      <c r="E12" s="236" t="s">
        <v>98</v>
      </c>
      <c r="F12" s="201"/>
      <c r="G12" s="203"/>
      <c r="H12" s="201"/>
      <c r="I12" s="201"/>
      <c r="J12" s="97"/>
      <c r="K12" s="98"/>
      <c r="L12" s="42"/>
      <c r="M12" s="6"/>
      <c r="O12" s="5"/>
      <c r="P12" s="32"/>
    </row>
    <row r="13" spans="1:16" ht="12" customHeight="1" x14ac:dyDescent="0.3">
      <c r="C13" s="346"/>
      <c r="E13" s="365" t="s">
        <v>226</v>
      </c>
      <c r="F13" s="366"/>
      <c r="G13" s="341"/>
      <c r="H13" s="334"/>
      <c r="I13" s="340"/>
      <c r="J13" s="394" t="str">
        <f>IF(OR(H15="-",J15="-"),"-",IF(J15-H15=-2,"perde 2 qualificadores",IF(J15-H15=-1,"perde 1 qualificador",IF(AND(J15-H15=0,OR(G14="NÃO",G13="NÃO")),"não ganha qualificadores",IF(AND(J15-H15=0,G14="SIM",G13="SIM"),"mantém os qualificadores",IF(J15-H15=1,"ganha 1 qualificador",IF(J15-H15=2,"ganha 2 qualificadores")))))))</f>
        <v>-</v>
      </c>
      <c r="K13" s="395"/>
      <c r="L13" s="39"/>
      <c r="M13" s="6"/>
      <c r="O13" s="5"/>
    </row>
    <row r="14" spans="1:16" ht="12" customHeight="1" x14ac:dyDescent="0.3">
      <c r="B14" s="23"/>
      <c r="E14" s="365" t="s">
        <v>246</v>
      </c>
      <c r="F14" s="366"/>
      <c r="G14" s="341"/>
      <c r="H14" s="334"/>
      <c r="I14" s="342"/>
      <c r="J14" s="394"/>
      <c r="K14" s="395"/>
      <c r="L14" s="39"/>
      <c r="M14" s="5"/>
      <c r="O14" s="5"/>
    </row>
    <row r="15" spans="1:16" ht="12" customHeight="1" x14ac:dyDescent="0.3">
      <c r="C15" s="344">
        <f>SUM(C8:C13)</f>
        <v>100</v>
      </c>
      <c r="E15" s="398" t="s">
        <v>233</v>
      </c>
      <c r="F15" s="399"/>
      <c r="G15" s="317" t="str">
        <f>IF(AND(G13="SIM",G14="SIM"),"ELEVADO",IF(AND(G13="NÃO",G14="NÃO"),"REDUZIDO",IF(AND(G13="NÃO",G14="SIM"),"MÉDIO",IF(AND(G13="SIM",G14="NÃO"),"MÉDIO","-"))))</f>
        <v>-</v>
      </c>
      <c r="H15" s="318" t="str">
        <f>IF(G15="REDUZIDO",1,IF(G15="MÉDIO",2,IF(G15="ELEVADO",3,"-")))</f>
        <v>-</v>
      </c>
      <c r="I15" s="319" t="str">
        <f>IF(AND(I13="SIM",I14="SIM"),"POSITIVO",IF(AND(I13="NÃO",I14="NÃO"),"NEGATIVO",IF(AND(I13="NÃO",I14="SIM"),"NEUTRO",IF(AND(I13="SIM",I14="NÃO"),"NEUTRO","-"))))</f>
        <v>-</v>
      </c>
      <c r="J15" s="306" t="str">
        <f>IF(I15="NEGATIVO",1,IF(I15="NEUTRO",2,IF(I15="POSITIVO",3,"-")))</f>
        <v>-</v>
      </c>
      <c r="K15" s="307" t="b">
        <f>IF(J13="perde 2 qualificadores",-0.2,IF(J13="perde 1 qualificador",-0.1,IF(OR(J13="não ganha qualificadores",J13="mantém os qualificadores"),0,IF(J13="ganha 1 qualificador",0.1,IF(J13="ganha 2 qualificadores",0.2)))))</f>
        <v>0</v>
      </c>
      <c r="L15" s="42"/>
      <c r="O15" s="5"/>
    </row>
    <row r="16" spans="1:16" ht="12" customHeight="1" x14ac:dyDescent="0.3">
      <c r="C16" s="344"/>
      <c r="E16" s="192"/>
      <c r="G16" s="72"/>
      <c r="H16" s="73"/>
      <c r="I16" s="74"/>
      <c r="J16" s="101"/>
      <c r="K16" s="102"/>
      <c r="L16" s="42"/>
      <c r="M16" s="6"/>
      <c r="O16" s="5"/>
    </row>
    <row r="17" spans="1:17" ht="12" customHeight="1" x14ac:dyDescent="0.3">
      <c r="B17" s="20">
        <v>50</v>
      </c>
      <c r="C17" s="344"/>
      <c r="D17" s="126">
        <v>43</v>
      </c>
      <c r="E17" s="234" t="s">
        <v>181</v>
      </c>
      <c r="F17" s="43"/>
      <c r="G17" s="66" t="s">
        <v>59</v>
      </c>
      <c r="H17" s="67"/>
      <c r="I17" s="67" t="s">
        <v>60</v>
      </c>
      <c r="J17" s="408" t="e">
        <f>(C18*J21+C22*J25)/C24+K21+K25</f>
        <v>#VALUE!</v>
      </c>
      <c r="K17" s="408"/>
      <c r="L17" s="6"/>
      <c r="M17" s="6"/>
      <c r="O17" s="5"/>
    </row>
    <row r="18" spans="1:17" ht="12" customHeight="1" x14ac:dyDescent="0.3">
      <c r="C18" s="344">
        <v>0</v>
      </c>
      <c r="E18" s="235" t="s">
        <v>301</v>
      </c>
      <c r="F18" s="201"/>
      <c r="G18" s="203"/>
      <c r="H18" s="201"/>
      <c r="I18" s="201"/>
      <c r="J18" s="103"/>
      <c r="K18" s="104"/>
      <c r="L18" s="42"/>
      <c r="M18" s="6"/>
      <c r="O18" s="5"/>
    </row>
    <row r="19" spans="1:17" ht="12" customHeight="1" x14ac:dyDescent="0.3">
      <c r="C19" s="346"/>
      <c r="E19" s="365" t="s">
        <v>247</v>
      </c>
      <c r="F19" s="366"/>
      <c r="G19" s="341"/>
      <c r="H19" s="334"/>
      <c r="I19" s="342"/>
      <c r="J19" s="394" t="str">
        <f>IF(OR(H21="-",J21="-"),"-",IF(J21-H21=-2,"perde 2 qualificadores",IF(J21-H21=-1,"perde 1 qualificador",IF(AND(J21-H21=0,OR(G20="NÃO",G19="NÃO")),"não ganha qualificadores",IF(AND(J21-H21=0,G20="SIM",G19="SIM"),"mantém os qualificadores",IF(J21-H21=1,"ganha 1 qualificador",IF(J21-H21=2,"ganha 2 qualificadores")))))))</f>
        <v>-</v>
      </c>
      <c r="K19" s="395"/>
      <c r="L19" s="39"/>
      <c r="M19" s="6"/>
      <c r="O19" s="5"/>
    </row>
    <row r="20" spans="1:17" ht="12" customHeight="1" x14ac:dyDescent="0.3">
      <c r="E20" s="365" t="s">
        <v>273</v>
      </c>
      <c r="F20" s="366"/>
      <c r="G20" s="341"/>
      <c r="H20" s="334"/>
      <c r="I20" s="342"/>
      <c r="J20" s="394"/>
      <c r="K20" s="395"/>
      <c r="L20" s="39"/>
      <c r="M20" s="6"/>
      <c r="O20" s="5"/>
    </row>
    <row r="21" spans="1:17" ht="12" customHeight="1" x14ac:dyDescent="0.3">
      <c r="C21" s="347"/>
      <c r="E21" s="398" t="s">
        <v>276</v>
      </c>
      <c r="F21" s="399"/>
      <c r="G21" s="303" t="str">
        <f>IF(AND(G20="SIM",G19="SIM"),"ELEVADO",IF(AND(G20="NÃO",G19="NÃO"),"REDUZIDO",IF(AND(G20="NÃO",G19="SIM"),"MÉDIO",IF(AND(G20="SIM",G19="NÃO"),"MÉDIO","-"))))</f>
        <v>-</v>
      </c>
      <c r="H21" s="304" t="str">
        <f>IF(G21="REDUZIDO",1,IF(G21="MÉDIO",2,IF(G21="ELEVADO",3,"-")))</f>
        <v>-</v>
      </c>
      <c r="I21" s="300" t="str">
        <f>IF(AND(I20="SIM",I19="SIM"),"POSITIVO",IF(AND(I20="NÃO",I19="NÃO"),"NEGATIVO",IF(AND(I20="NÃO",I19="SIM"),"NEUTRO",IF(AND(I20="SIM",I19="NÃO"),"NEUTRO","-"))))</f>
        <v>-</v>
      </c>
      <c r="J21" s="306" t="str">
        <f>IF(I21="NEGATIVO",1,IF(I21="NEUTRO",2,IF(I21="POSITIVO",3,"-")))</f>
        <v>-</v>
      </c>
      <c r="K21" s="307" t="b">
        <f>IF(J19="perde 2 qualificadores",-0.2,IF(J19="perde 1 qualificador",-0.1,IF(OR(J19="não ganha qualificadores",J19="mantém os qualificadores"),0,IF(J19="ganha 1 qualificador",0.1,IF(J19="ganha 2 qualificadores",0.2)))))</f>
        <v>0</v>
      </c>
      <c r="L21" s="42"/>
      <c r="M21" s="6"/>
      <c r="O21" s="5"/>
    </row>
    <row r="22" spans="1:17" ht="12" customHeight="1" x14ac:dyDescent="0.3">
      <c r="C22" s="344">
        <v>100</v>
      </c>
      <c r="D22" s="126">
        <v>44</v>
      </c>
      <c r="E22" s="235" t="s">
        <v>302</v>
      </c>
      <c r="F22" s="202"/>
      <c r="G22" s="204"/>
      <c r="H22" s="202"/>
      <c r="I22" s="202"/>
      <c r="J22" s="97"/>
      <c r="K22" s="98"/>
      <c r="L22" s="42"/>
      <c r="M22" s="6"/>
      <c r="O22" s="5"/>
    </row>
    <row r="23" spans="1:17" ht="12" customHeight="1" x14ac:dyDescent="0.3">
      <c r="C23" s="346"/>
      <c r="E23" s="365" t="s">
        <v>274</v>
      </c>
      <c r="F23" s="366"/>
      <c r="G23" s="341"/>
      <c r="H23" s="334"/>
      <c r="I23" s="342"/>
      <c r="J23" s="394" t="str">
        <f>IF(OR(H25="-",J25="-"),"-",IF(J25-H25=-2,"perde 2 qualificadores",IF(J25-H25=-1,"perde 1 qualificador",IF(AND(J25-H25=0,OR(G24="NÃO",G23="NÃO")),"não ganha qualificadores",IF(AND(J25-H25=0,G24="SIM",G23="SIM"),"mantém os qualificadores",IF(J25-H25=1,"ganha 1 qualificador",IF(J25-H25=2,"ganha 2 qualificadores")))))))</f>
        <v>-</v>
      </c>
      <c r="K23" s="395"/>
      <c r="L23" s="39"/>
      <c r="M23" s="6"/>
      <c r="O23" s="5"/>
      <c r="Q23" s="8"/>
    </row>
    <row r="24" spans="1:17" ht="12" customHeight="1" x14ac:dyDescent="0.3">
      <c r="A24" s="24"/>
      <c r="B24" s="23"/>
      <c r="C24" s="344">
        <f>SUM(C18:C23)</f>
        <v>100</v>
      </c>
      <c r="E24" s="365" t="s">
        <v>281</v>
      </c>
      <c r="F24" s="366"/>
      <c r="G24" s="341"/>
      <c r="H24" s="334"/>
      <c r="I24" s="342"/>
      <c r="J24" s="394"/>
      <c r="K24" s="395"/>
      <c r="L24" s="39"/>
      <c r="M24" s="5"/>
      <c r="O24" s="5"/>
      <c r="Q24" s="8"/>
    </row>
    <row r="25" spans="1:17" ht="12" customHeight="1" x14ac:dyDescent="0.3">
      <c r="B25" s="20">
        <v>100</v>
      </c>
      <c r="E25" s="398" t="s">
        <v>275</v>
      </c>
      <c r="F25" s="399"/>
      <c r="G25" s="303" t="str">
        <f>IF(AND(G24="SIM",G23="SIM"),"ELEVADO",IF(AND(G24="NÃO",G23="NÃO"),"REDUZIDO",IF(AND(G24="NÃO",G23="SIM"),"MÉDIO",IF(AND(G24="SIM",G23="NÃO"),"MÉDIO","-"))))</f>
        <v>-</v>
      </c>
      <c r="H25" s="304" t="str">
        <f>IF(G25="REDUZIDO",1,IF(G25="MÉDIO",2,IF(G25="ELEVADO",3,"-")))</f>
        <v>-</v>
      </c>
      <c r="I25" s="300" t="str">
        <f>IF(AND(I24="SIM",I23="SIM"),"POSITIVO",IF(AND(I24="NÃO",I23="NÃO"),"NEGATIVO",IF(AND(I24="NÃO",I23="SIM"),"NEUTRO",IF(AND(I24="SIM",I23="NÃO"),"NEUTRO","-"))))</f>
        <v>-</v>
      </c>
      <c r="J25" s="306" t="str">
        <f>IF(I25="NEGATIVO",1,IF(I25="NEUTRO",2,IF(I25="POSITIVO",3,"-")))</f>
        <v>-</v>
      </c>
      <c r="K25" s="307" t="b">
        <f>IF(J23="perde 2 qualificadores",-0.2,IF(J23="perde 1 qualificador",-0.1,IF(OR(J23="não ganha qualificadores",J23="mantém os qualificadores"),0,IF(J23="ganha 1 qualificador",0.1,IF(J23="ganha 2 qualificadores",0.2)))))</f>
        <v>0</v>
      </c>
      <c r="L25" s="42"/>
      <c r="O25" s="5"/>
      <c r="Q25" s="8"/>
    </row>
    <row r="26" spans="1:17" ht="12" customHeight="1" x14ac:dyDescent="0.3">
      <c r="B26" s="5"/>
      <c r="C26" s="344"/>
      <c r="E26" s="192"/>
      <c r="F26" s="43"/>
      <c r="G26" s="43"/>
      <c r="H26" s="73"/>
      <c r="I26" s="43"/>
      <c r="J26" s="101"/>
      <c r="K26" s="102"/>
      <c r="L26" s="42"/>
      <c r="M26" s="6"/>
      <c r="O26" s="5"/>
      <c r="Q26" s="8"/>
    </row>
    <row r="27" spans="1:17" ht="12" customHeight="1" x14ac:dyDescent="0.3">
      <c r="A27" s="19">
        <v>33</v>
      </c>
      <c r="C27" s="344"/>
      <c r="E27" s="284" t="s">
        <v>277</v>
      </c>
      <c r="F27" s="44"/>
      <c r="G27" s="44"/>
      <c r="H27" s="77"/>
      <c r="I27" s="314"/>
      <c r="J27" s="404" t="e">
        <f>(B29*J29+B39*J39)/B47</f>
        <v>#VALUE!</v>
      </c>
      <c r="K27" s="405"/>
      <c r="L27" s="36"/>
      <c r="M27" s="6"/>
      <c r="O27" s="5"/>
      <c r="Q27" s="8"/>
    </row>
    <row r="28" spans="1:17" ht="12" customHeight="1" x14ac:dyDescent="0.3">
      <c r="C28" s="344"/>
      <c r="E28" s="233"/>
      <c r="F28" s="43"/>
      <c r="G28" s="72"/>
      <c r="H28" s="73"/>
      <c r="I28" s="74"/>
      <c r="J28" s="105"/>
      <c r="K28" s="105"/>
      <c r="L28" s="36"/>
      <c r="M28" s="6"/>
      <c r="O28" s="5"/>
      <c r="Q28" s="8"/>
    </row>
    <row r="29" spans="1:17" ht="12" customHeight="1" x14ac:dyDescent="0.3">
      <c r="B29" s="20">
        <v>50</v>
      </c>
      <c r="C29" s="344"/>
      <c r="E29" s="234" t="s">
        <v>234</v>
      </c>
      <c r="F29" s="43"/>
      <c r="G29" s="66" t="s">
        <v>59</v>
      </c>
      <c r="H29" s="67"/>
      <c r="I29" s="67" t="s">
        <v>60</v>
      </c>
      <c r="J29" s="397" t="e">
        <f>((C30*(J33+K33)+C34*(J37+K37))/C37)</f>
        <v>#VALUE!</v>
      </c>
      <c r="K29" s="397"/>
      <c r="L29" s="6"/>
      <c r="M29" s="6"/>
      <c r="O29" s="5"/>
      <c r="Q29" s="8"/>
    </row>
    <row r="30" spans="1:17" ht="12" customHeight="1" x14ac:dyDescent="0.3">
      <c r="C30" s="344">
        <v>50</v>
      </c>
      <c r="D30" s="126">
        <v>45</v>
      </c>
      <c r="E30" s="237" t="s">
        <v>32</v>
      </c>
      <c r="F30" s="201"/>
      <c r="G30" s="203"/>
      <c r="H30" s="201"/>
      <c r="I30" s="201"/>
      <c r="J30" s="97"/>
      <c r="K30" s="98"/>
      <c r="L30" s="42"/>
      <c r="M30" s="6"/>
      <c r="O30" s="5"/>
      <c r="Q30" s="8"/>
    </row>
    <row r="31" spans="1:17" ht="12" customHeight="1" x14ac:dyDescent="0.3">
      <c r="C31" s="346"/>
      <c r="E31" s="365" t="s">
        <v>280</v>
      </c>
      <c r="F31" s="366"/>
      <c r="G31" s="341"/>
      <c r="H31" s="334"/>
      <c r="I31" s="342"/>
      <c r="J31" s="394" t="str">
        <f>IF(OR(H33="-",J33="-"),"-",IF(J33-H33=-2,"perde 2 qualificadores",IF(J33-H33=-1,"perde 1 qualificador",IF(AND(J33-H33=0,OR(G32="NÃO",G31="NÃO")),"não ganha qualificadores",IF(AND(J33-H33=0,G32="SIM",G31="SIM"),"mantém os qualificadores",IF(J33-H33=1,"ganha 1 qualificador",IF(J33-H33=2,"ganha 2 qualificadores")))))))</f>
        <v>-</v>
      </c>
      <c r="K31" s="395"/>
      <c r="L31" s="39"/>
      <c r="M31" s="6"/>
      <c r="O31" s="5"/>
      <c r="Q31" s="8"/>
    </row>
    <row r="32" spans="1:17" ht="12" customHeight="1" x14ac:dyDescent="0.3">
      <c r="E32" s="365" t="s">
        <v>279</v>
      </c>
      <c r="F32" s="366"/>
      <c r="G32" s="341"/>
      <c r="H32" s="334"/>
      <c r="I32" s="342"/>
      <c r="J32" s="394"/>
      <c r="K32" s="395"/>
      <c r="L32" s="39"/>
      <c r="M32" s="6"/>
      <c r="O32" s="5"/>
      <c r="Q32" s="8"/>
    </row>
    <row r="33" spans="1:17" ht="12" customHeight="1" x14ac:dyDescent="0.3">
      <c r="C33" s="347"/>
      <c r="E33" s="398" t="s">
        <v>101</v>
      </c>
      <c r="F33" s="399"/>
      <c r="G33" s="302" t="str">
        <f>IF(AND(G31="SIM",G32="SIM"),"ELEVADO",IF(AND(G31="NÃO",G32="NÃO"),"REDUZIDO",IF(AND(G31="NÃO",G32="SIM"),"MÉDIO",IF(AND(G31="SIM",G32="NÃO"),"MÉDIO","-"))))</f>
        <v>-</v>
      </c>
      <c r="H33" s="301" t="str">
        <f>IF(G33="REDUZIDO",1,IF(G33="MÉDIO",2,IF(G33="ELEVADO",3,"-")))</f>
        <v>-</v>
      </c>
      <c r="I33" s="102" t="str">
        <f>IF(AND(I31="SIM",I32="SIM"),"POSITIVO",IF(AND(I31="NÃO",I32="NÃO"),"NEGATIVO",IF(AND(I31="NÃO",I32="SIM"),"NEUTRO",IF(AND(I31="SIM",I32="NÃO"),"NEUTRO","-"))))</f>
        <v>-</v>
      </c>
      <c r="J33" s="306" t="str">
        <f>IF(I33="NEGATIVO",1,IF(I33="NEUTRO",2,IF(I33="POSITIVO",3,"-")))</f>
        <v>-</v>
      </c>
      <c r="K33" s="307" t="b">
        <f>IF(J31="perde 2 qualificadores",-0.2,IF(J31="perde 1 qualificador",-0.1,IF(OR(J31="não ganha qualificadores",J31="mantém os qualificadores"),0,IF(J31="ganha 1 qualificador",0.1,IF(J31="ganha 2 qualificadores",0.2)))))</f>
        <v>0</v>
      </c>
      <c r="L33" s="42"/>
      <c r="M33" s="6"/>
      <c r="O33" s="5"/>
      <c r="Q33" s="8"/>
    </row>
    <row r="34" spans="1:17" ht="12" customHeight="1" x14ac:dyDescent="0.3">
      <c r="C34" s="344">
        <v>50</v>
      </c>
      <c r="D34" s="126">
        <v>46</v>
      </c>
      <c r="E34" s="237" t="s">
        <v>282</v>
      </c>
      <c r="F34" s="201"/>
      <c r="G34" s="203"/>
      <c r="H34" s="201"/>
      <c r="I34" s="205"/>
      <c r="J34" s="97"/>
      <c r="K34" s="98"/>
      <c r="L34" s="42"/>
      <c r="M34" s="6"/>
      <c r="O34" s="5"/>
      <c r="Q34" s="8"/>
    </row>
    <row r="35" spans="1:17" s="7" customFormat="1" ht="12" customHeight="1" x14ac:dyDescent="0.3">
      <c r="A35" s="19"/>
      <c r="B35" s="20"/>
      <c r="C35" s="348"/>
      <c r="D35" s="126"/>
      <c r="E35" s="365" t="s">
        <v>283</v>
      </c>
      <c r="F35" s="366"/>
      <c r="G35" s="341"/>
      <c r="H35" s="334"/>
      <c r="I35" s="342"/>
      <c r="J35" s="394" t="str">
        <f>IF(OR(H37="-",J37="-"),"-",IF(J37-H37=-2,"perde 2 qualificadores",IF(J37-H37=-1,"perde 1 qualificador",IF(AND(J37-H37=0,OR(G36="NÃO",G35="NÃO")),"não ganha qualificadores",IF(AND(J37-H37=0,G36="SIM",G35="SIM"),"mantém os qualificadores",IF(J37-H37=1,"ganha 1 qualificador",IF(J37-H37=2,"ganha 2 qualificadores")))))))</f>
        <v>-</v>
      </c>
      <c r="K35" s="395"/>
      <c r="L35" s="39"/>
      <c r="M35" s="6"/>
      <c r="N35" s="45"/>
      <c r="P35" s="6"/>
      <c r="Q35" s="8"/>
    </row>
    <row r="36" spans="1:17" s="7" customFormat="1" ht="12" customHeight="1" x14ac:dyDescent="0.3">
      <c r="A36" s="19"/>
      <c r="B36" s="23"/>
      <c r="C36" s="346"/>
      <c r="D36" s="126"/>
      <c r="E36" s="365" t="s">
        <v>284</v>
      </c>
      <c r="F36" s="366"/>
      <c r="G36" s="341"/>
      <c r="H36" s="334"/>
      <c r="I36" s="342"/>
      <c r="J36" s="394"/>
      <c r="K36" s="395"/>
      <c r="L36" s="39"/>
      <c r="N36" s="45"/>
      <c r="P36" s="6"/>
      <c r="Q36" s="8"/>
    </row>
    <row r="37" spans="1:17" s="7" customFormat="1" ht="12" customHeight="1" x14ac:dyDescent="0.3">
      <c r="A37" s="19"/>
      <c r="C37" s="344">
        <v>100</v>
      </c>
      <c r="D37" s="126"/>
      <c r="E37" s="398" t="s">
        <v>297</v>
      </c>
      <c r="F37" s="399"/>
      <c r="G37" s="317" t="str">
        <f>IF(AND(G35="SIM",G36="SIM"),"ELEVADO",IF(AND(G35="NÃO",G36="NÃO"),"REDUZIDO",IF(AND(G35="NÃO",G36="SIM"),"MÉDIO",IF(AND(G35="SIM",G36="NÃO"),"MÉDIO","-"))))</f>
        <v>-</v>
      </c>
      <c r="H37" s="318" t="str">
        <f>IF(G37="REDUZIDO",1,IF(G37="MÉDIO",2,IF(G37="ELEVADO",3,"-")))</f>
        <v>-</v>
      </c>
      <c r="I37" s="319" t="str">
        <f>IF(AND(I35="SIM",I36="SIM"),"POSITIVO",IF(AND(I35="NÃO",I36="NÃO"),"NEGATIVO",IF(AND(I35="NÃO",I36="SIM"),"NEUTRO",IF(AND(I35="SIM",I36="NÃO"),"NEUTRO","-"))))</f>
        <v>-</v>
      </c>
      <c r="J37" s="306" t="str">
        <f>IF(I37="NEGATIVO",1,IF(I37="NEUTRO",2,IF(I37="POSITIVO",3,"-")))</f>
        <v>-</v>
      </c>
      <c r="K37" s="307" t="b">
        <f>IF(J35="perde 2 qualificadores",-0.2,IF(J35="perde 1 qualificador",-0.1,IF(OR(J35="não ganha qualificadores",J35="mantém os qualificadores"),0,IF(J35="ganha 1 qualificador",0.1,IF(J35="ganha 2 qualificadores",0.2)))))</f>
        <v>0</v>
      </c>
      <c r="L37" s="42"/>
      <c r="N37" s="45"/>
      <c r="P37" s="6"/>
      <c r="Q37" s="8"/>
    </row>
    <row r="38" spans="1:17" s="7" customFormat="1" ht="12" customHeight="1" x14ac:dyDescent="0.3">
      <c r="A38" s="19"/>
      <c r="B38" s="20"/>
      <c r="C38" s="344"/>
      <c r="D38" s="126"/>
      <c r="E38" s="238"/>
      <c r="G38" s="72"/>
      <c r="H38" s="73"/>
      <c r="I38" s="74"/>
      <c r="J38" s="101"/>
      <c r="K38" s="102"/>
      <c r="L38" s="42"/>
      <c r="N38" s="45"/>
      <c r="P38" s="6"/>
      <c r="Q38" s="8"/>
    </row>
    <row r="39" spans="1:17" s="7" customFormat="1" ht="12" customHeight="1" x14ac:dyDescent="0.3">
      <c r="A39" s="19"/>
      <c r="B39" s="20">
        <v>50</v>
      </c>
      <c r="C39" s="348"/>
      <c r="D39" s="351"/>
      <c r="E39" s="234" t="s">
        <v>100</v>
      </c>
      <c r="G39" s="66" t="s">
        <v>59</v>
      </c>
      <c r="H39" s="67"/>
      <c r="I39" s="67" t="s">
        <v>60</v>
      </c>
      <c r="J39" s="397" t="e">
        <f>((C40*(J43+K43)+C44*(J47+K47))/C47)</f>
        <v>#VALUE!</v>
      </c>
      <c r="K39" s="397"/>
      <c r="L39" s="6"/>
      <c r="M39" s="6"/>
      <c r="N39" s="45"/>
      <c r="P39" s="6"/>
      <c r="Q39" s="8"/>
    </row>
    <row r="40" spans="1:17" s="7" customFormat="1" ht="12" customHeight="1" x14ac:dyDescent="0.3">
      <c r="A40" s="19"/>
      <c r="B40" s="20"/>
      <c r="C40" s="344">
        <v>50</v>
      </c>
      <c r="D40" s="126">
        <v>47</v>
      </c>
      <c r="E40" s="237" t="s">
        <v>79</v>
      </c>
      <c r="F40" s="201"/>
      <c r="G40" s="203"/>
      <c r="H40" s="201"/>
      <c r="I40" s="201"/>
      <c r="J40" s="97"/>
      <c r="K40" s="98"/>
      <c r="L40" s="42"/>
      <c r="M40" s="6"/>
      <c r="N40" s="45"/>
      <c r="P40" s="6"/>
      <c r="Q40" s="8"/>
    </row>
    <row r="41" spans="1:17" s="7" customFormat="1" ht="12" customHeight="1" x14ac:dyDescent="0.3">
      <c r="A41" s="19"/>
      <c r="B41" s="20"/>
      <c r="C41" s="346"/>
      <c r="D41" s="126"/>
      <c r="E41" s="365" t="s">
        <v>285</v>
      </c>
      <c r="F41" s="366"/>
      <c r="G41" s="341"/>
      <c r="H41" s="334"/>
      <c r="I41" s="342"/>
      <c r="J41" s="394" t="str">
        <f>IF(OR(H43="-",J43="-"),"-",IF(J43-H43=-2,"perde 2 qualificadores",IF(J43-H43=-1,"perde 1 qualificador",IF(AND(J43-H43=0,OR(G42="NÃO",G41="NÃO")),"não ganha qualificadores",IF(AND(J43-H43=0,G42="SIM",G41="SIM"),"mantém os qualificadores",IF(J43-H43=1,"ganha 1 qualificador",IF(J43-H43=2,"ganha 2 qualificadores")))))))</f>
        <v>-</v>
      </c>
      <c r="K41" s="395"/>
      <c r="L41" s="39"/>
      <c r="M41" s="6"/>
      <c r="N41" s="45"/>
    </row>
    <row r="42" spans="1:17" s="7" customFormat="1" ht="12" customHeight="1" x14ac:dyDescent="0.3">
      <c r="A42" s="19"/>
      <c r="B42" s="20"/>
      <c r="C42" s="348"/>
      <c r="D42" s="126"/>
      <c r="E42" s="365" t="s">
        <v>103</v>
      </c>
      <c r="F42" s="366"/>
      <c r="G42" s="341"/>
      <c r="H42" s="334"/>
      <c r="I42" s="342"/>
      <c r="J42" s="394"/>
      <c r="K42" s="395"/>
      <c r="L42" s="39"/>
      <c r="M42" s="6"/>
      <c r="N42" s="45"/>
      <c r="P42" s="46"/>
      <c r="Q42" s="46"/>
    </row>
    <row r="43" spans="1:17" s="7" customFormat="1" ht="12" customHeight="1" x14ac:dyDescent="0.3">
      <c r="A43" s="19"/>
      <c r="B43" s="20"/>
      <c r="C43" s="347"/>
      <c r="D43" s="126"/>
      <c r="E43" s="398" t="s">
        <v>235</v>
      </c>
      <c r="F43" s="399"/>
      <c r="G43" s="302" t="str">
        <f>IF(AND(G41="SIM",G42="SIM"),"ELEVADO",IF(AND(G41="NÃO",G42="NÃO"),"REDUZIDO",IF(AND(G41="NÃO",G42="SIM"),"MÉDIO",IF(AND(G41="SIM",G42="NÃO"),"MÉDIO","-"))))</f>
        <v>-</v>
      </c>
      <c r="H43" s="301" t="str">
        <f>IF(G43="REDUZIDO",1,IF(G43="MÉDIO",2,IF(G43="ELEVADO",3,"-")))</f>
        <v>-</v>
      </c>
      <c r="I43" s="102" t="str">
        <f>IF(AND(I41="SIM",I42="SIM"),"POSITIVO",IF(AND(I41="NÃO",I42="NÃO"),"NEGATIVO",IF(AND(I41="NÃO",I42="SIM"),"NEUTRO",IF(AND(I41="SIM",I42="NÃO"),"NEUTRO","-"))))</f>
        <v>-</v>
      </c>
      <c r="J43" s="306" t="str">
        <f>IF(I43="NEGATIVO",1,IF(I43="NEUTRO",2,IF(I43="POSITIVO",3,"-")))</f>
        <v>-</v>
      </c>
      <c r="K43" s="307" t="b">
        <f>IF(J41="perde 2 qualificadores",-0.2,IF(J41="perde 1 qualificador",-0.1,IF(OR(J41="não ganha qualificadores",J41="mantém os qualificadores"),0,IF(J41="ganha 1 qualificador",0.1,IF(J41="ganha 2 qualificadores",0.2)))))</f>
        <v>0</v>
      </c>
      <c r="L43" s="42"/>
      <c r="M43" s="6"/>
      <c r="N43" s="45"/>
      <c r="P43" s="46"/>
      <c r="Q43" s="46"/>
    </row>
    <row r="44" spans="1:17" s="7" customFormat="1" ht="12" customHeight="1" x14ac:dyDescent="0.3">
      <c r="A44" s="19"/>
      <c r="B44" s="20"/>
      <c r="C44" s="344">
        <v>50</v>
      </c>
      <c r="D44" s="126">
        <v>48</v>
      </c>
      <c r="E44" s="237" t="s">
        <v>104</v>
      </c>
      <c r="F44" s="201"/>
      <c r="G44" s="203"/>
      <c r="H44" s="201"/>
      <c r="I44" s="205"/>
      <c r="J44" s="97"/>
      <c r="K44" s="98"/>
      <c r="L44" s="42"/>
      <c r="M44" s="6"/>
      <c r="N44" s="45"/>
      <c r="P44" s="46"/>
      <c r="Q44" s="46"/>
    </row>
    <row r="45" spans="1:17" ht="12" customHeight="1" x14ac:dyDescent="0.3">
      <c r="E45" s="365" t="s">
        <v>286</v>
      </c>
      <c r="F45" s="366"/>
      <c r="G45" s="341"/>
      <c r="H45" s="334"/>
      <c r="I45" s="342"/>
      <c r="J45" s="394" t="str">
        <f>IF(OR(H47="-",J47="-"),"-",IF(J47-H47=-2,"perde 2 qualificadores",IF(J47-H47=-1,"perde 1 qualificador",IF(AND(J47-H47=0,OR(G46="NÃO",G45="NÃO")),"não ganha qualificadores",IF(AND(J47-H47=0,G46="SIM",G45="SIM"),"mantém os qualificadores",IF(J47-H47=1,"ganha 1 qualificador",IF(J47-H47=2,"ganha 2 qualificadores")))))))</f>
        <v>-</v>
      </c>
      <c r="K45" s="395"/>
      <c r="L45" s="39"/>
      <c r="M45" s="6"/>
      <c r="O45" s="5"/>
    </row>
    <row r="46" spans="1:17" ht="12" customHeight="1" x14ac:dyDescent="0.3">
      <c r="A46" s="24"/>
      <c r="B46" s="23"/>
      <c r="E46" s="365" t="s">
        <v>102</v>
      </c>
      <c r="F46" s="366"/>
      <c r="G46" s="341"/>
      <c r="H46" s="334"/>
      <c r="I46" s="342"/>
      <c r="J46" s="394"/>
      <c r="K46" s="395"/>
      <c r="L46" s="39"/>
      <c r="M46" s="5"/>
      <c r="O46" s="5"/>
    </row>
    <row r="47" spans="1:17" ht="12" customHeight="1" x14ac:dyDescent="0.3">
      <c r="B47" s="20">
        <v>100</v>
      </c>
      <c r="C47" s="344">
        <f>SUM(C40:C44)</f>
        <v>100</v>
      </c>
      <c r="E47" s="398" t="s">
        <v>236</v>
      </c>
      <c r="F47" s="399"/>
      <c r="G47" s="317" t="str">
        <f>IF(AND(G45="SIM",G46="SIM"),"ELEVADO",IF(AND(G45="NÃO",G46="NÃO"),"REDUZIDO",IF(AND(G45="NÃO",G46="SIM"),"MÉDIO",IF(AND(G45="SIM",G46="NÃO"),"MÉDIO","-"))))</f>
        <v>-</v>
      </c>
      <c r="H47" s="318" t="str">
        <f>IF(G47="REDUZIDO",1,IF(G47="MÉDIO",2,IF(G47="ELEVADO",3,"-")))</f>
        <v>-</v>
      </c>
      <c r="I47" s="319" t="str">
        <f>IF(AND(I45="SIM",I46="SIM"),"POSITIVO",IF(AND(I45="NÃO",I46="NÃO"),"NEGATIVO",IF(AND(I45="NÃO",I46="SIM"),"NEUTRO",IF(AND(I45="SIM",I46="NÃO"),"NEUTRO","-"))))</f>
        <v>-</v>
      </c>
      <c r="J47" s="306" t="str">
        <f>IF(I47="NEGATIVO",1,IF(I47="NEUTRO",2,IF(I47="POSITIVO",3,"-")))</f>
        <v>-</v>
      </c>
      <c r="K47" s="307" t="b">
        <f>IF(J45="perde 2 qualificadores",-0.2,IF(J45="perde 1 qualificador",-0.1,IF(OR(J45="não ganha qualificadores",J45="mantém os qualificadores"),0,IF(J45="ganha 1 qualificador",0.1,IF(J45="ganha 2 qualificadores",0.2)))))</f>
        <v>0</v>
      </c>
      <c r="L47" s="42"/>
      <c r="M47" s="5"/>
      <c r="O47" s="5"/>
    </row>
    <row r="48" spans="1:17" ht="12" customHeight="1" x14ac:dyDescent="0.3">
      <c r="B48" s="5"/>
      <c r="C48" s="344"/>
      <c r="E48" s="238"/>
      <c r="F48" s="43"/>
      <c r="G48" s="72"/>
      <c r="H48" s="73"/>
      <c r="I48" s="74"/>
      <c r="J48" s="101"/>
      <c r="K48" s="102"/>
      <c r="L48" s="42"/>
      <c r="M48" s="6"/>
      <c r="O48" s="5"/>
    </row>
    <row r="49" spans="1:19" ht="12" customHeight="1" x14ac:dyDescent="0.3">
      <c r="A49" s="19">
        <v>34</v>
      </c>
      <c r="C49" s="344"/>
      <c r="E49" s="284" t="s">
        <v>287</v>
      </c>
      <c r="F49" s="44"/>
      <c r="G49" s="76"/>
      <c r="H49" s="77"/>
      <c r="I49" s="78"/>
      <c r="J49" s="404" t="e">
        <f>(B51*J51+B68*J68)/B82</f>
        <v>#VALUE!</v>
      </c>
      <c r="K49" s="405"/>
      <c r="L49" s="36"/>
      <c r="M49" s="6"/>
      <c r="O49" s="5"/>
    </row>
    <row r="50" spans="1:19" ht="12" customHeight="1" x14ac:dyDescent="0.3">
      <c r="C50" s="344"/>
      <c r="E50" s="233"/>
      <c r="F50" s="43"/>
      <c r="G50" s="72"/>
      <c r="H50" s="73"/>
      <c r="I50" s="74"/>
      <c r="J50" s="105"/>
      <c r="K50" s="105"/>
      <c r="L50" s="36"/>
      <c r="M50" s="6"/>
      <c r="O50" s="5"/>
    </row>
    <row r="51" spans="1:19" ht="12" customHeight="1" x14ac:dyDescent="0.3">
      <c r="B51" s="20">
        <v>50</v>
      </c>
      <c r="C51" s="112"/>
      <c r="D51" s="127"/>
      <c r="E51" s="234" t="s">
        <v>106</v>
      </c>
      <c r="F51" s="43"/>
      <c r="G51" s="66" t="s">
        <v>59</v>
      </c>
      <c r="H51" s="67"/>
      <c r="I51" s="67" t="s">
        <v>60</v>
      </c>
      <c r="J51" s="397" t="e">
        <f>((J55+K55)*C52+(J59+K59)*C56+(J63+K63)*C60)/C63</f>
        <v>#VALUE!</v>
      </c>
      <c r="K51" s="397"/>
      <c r="L51" s="6"/>
      <c r="M51" s="6"/>
      <c r="O51" s="5"/>
    </row>
    <row r="52" spans="1:19" ht="12" customHeight="1" x14ac:dyDescent="0.3">
      <c r="C52" s="344">
        <v>20</v>
      </c>
      <c r="D52" s="126">
        <v>49</v>
      </c>
      <c r="E52" s="235" t="s">
        <v>111</v>
      </c>
      <c r="F52" s="201"/>
      <c r="G52" s="203"/>
      <c r="H52" s="201"/>
      <c r="I52" s="201"/>
      <c r="J52" s="402"/>
      <c r="K52" s="403"/>
      <c r="L52" s="43"/>
      <c r="M52" s="6"/>
      <c r="O52" s="5"/>
    </row>
    <row r="53" spans="1:19" ht="12" customHeight="1" x14ac:dyDescent="0.3">
      <c r="C53" s="346"/>
      <c r="E53" s="365" t="s">
        <v>288</v>
      </c>
      <c r="F53" s="366"/>
      <c r="G53" s="341"/>
      <c r="H53" s="334"/>
      <c r="I53" s="342"/>
      <c r="J53" s="394" t="str">
        <f>IF(OR(H55="-",J55="-"),"-",IF(J55-H55=-2,"perde 2 qualificadores",IF(J55-H55=-1,"perde 1 qualificador",IF(AND(J55-H55=0,OR(G54="NÃO",G53="NÃO")),"não ganha qualificadores",IF(AND(J55-H55=0,G54="SIM",G53="SIM"),"mantém os qualificadores",IF(J55-H55=1,"ganha 1 qualificador",IF(J55-H55=2,"ganha 2 qualificadores")))))))</f>
        <v>-</v>
      </c>
      <c r="K53" s="395"/>
      <c r="L53" s="39"/>
      <c r="M53" s="6"/>
      <c r="O53" s="5"/>
    </row>
    <row r="54" spans="1:19" ht="12" customHeight="1" x14ac:dyDescent="0.3">
      <c r="E54" s="365" t="s">
        <v>289</v>
      </c>
      <c r="F54" s="366"/>
      <c r="G54" s="341"/>
      <c r="H54" s="334"/>
      <c r="I54" s="342"/>
      <c r="J54" s="394"/>
      <c r="K54" s="395"/>
      <c r="L54" s="39"/>
      <c r="M54" s="6"/>
      <c r="O54" s="5"/>
      <c r="S54" s="48"/>
    </row>
    <row r="55" spans="1:19" ht="12" customHeight="1" x14ac:dyDescent="0.3">
      <c r="C55" s="344"/>
      <c r="E55" s="398" t="s">
        <v>290</v>
      </c>
      <c r="F55" s="399"/>
      <c r="G55" s="317" t="str">
        <f>IF(AND(G53="SIM",G54="SIM"),"ELEVADO",IF(AND(G53="NÃO",G54="NÃO"),"REDUZIDO",IF(AND(G53="NÃO",G54="SIM"),"MÉDIO",IF(AND(G53="SIM",G54="NÃO"),"MÉDIO","-"))))</f>
        <v>-</v>
      </c>
      <c r="H55" s="318" t="str">
        <f>IF(G55="REDUZIDO",1,IF(G55="MÉDIO",2,IF(G55="ELEVADO",3,"-")))</f>
        <v>-</v>
      </c>
      <c r="I55" s="319" t="str">
        <f>IF(AND(I53="SIM",I54="SIM"),"POSITIVO",IF(AND(I53="NÃO",I54="NÃO"),"NEGATIVO",IF(AND(I53="NÃO",I54="SIM"),"NEUTRO",IF(AND(I53="SIM",I54="NÃO"),"NEUTRO","-"))))</f>
        <v>-</v>
      </c>
      <c r="J55" s="306" t="str">
        <f>IF(I55="NEGATIVO",1,IF(I55="NEUTRO",2,IF(I55="POSITIVO",3,"-")))</f>
        <v>-</v>
      </c>
      <c r="K55" s="307" t="b">
        <f>IF(J53="perde 2 qualificadores",-0.2,IF(J53="perde 1 qualificador",-0.1,IF(OR(J53="não ganha qualificadores",J53="mantém os qualificadores"),0,IF(J53="ganha 1 qualificador",0.1,IF(J53="ganha 2 qualificadores",0.2)))))</f>
        <v>0</v>
      </c>
      <c r="L55" s="42"/>
      <c r="M55" s="6"/>
      <c r="O55" s="5"/>
      <c r="S55" s="48"/>
    </row>
    <row r="56" spans="1:19" ht="12" customHeight="1" x14ac:dyDescent="0.3">
      <c r="A56" s="25"/>
      <c r="C56" s="344">
        <v>40</v>
      </c>
      <c r="D56" s="126">
        <v>50</v>
      </c>
      <c r="E56" s="235" t="s">
        <v>186</v>
      </c>
      <c r="F56" s="202"/>
      <c r="G56" s="204"/>
      <c r="H56" s="202"/>
      <c r="I56" s="202"/>
      <c r="J56" s="106"/>
      <c r="K56" s="107"/>
      <c r="L56" s="42"/>
      <c r="M56" s="6"/>
      <c r="O56" s="5"/>
      <c r="S56" s="48"/>
    </row>
    <row r="57" spans="1:19" s="7" customFormat="1" ht="12" customHeight="1" x14ac:dyDescent="0.3">
      <c r="A57" s="19"/>
      <c r="B57" s="20"/>
      <c r="C57" s="346"/>
      <c r="D57" s="126"/>
      <c r="E57" s="365" t="s">
        <v>291</v>
      </c>
      <c r="F57" s="366"/>
      <c r="G57" s="350" t="s">
        <v>213</v>
      </c>
      <c r="H57" s="343"/>
      <c r="I57" s="342"/>
      <c r="J57" s="394" t="str">
        <f>IF(J59=1,"sem qualificadores",IF(J59=2,"com 1 qualificador",IF(J59=3,"com 2 qualificadores","-")))</f>
        <v>-</v>
      </c>
      <c r="K57" s="395"/>
      <c r="L57" s="39"/>
      <c r="M57" s="6"/>
      <c r="N57" s="45"/>
    </row>
    <row r="58" spans="1:19" s="7" customFormat="1" ht="12" customHeight="1" x14ac:dyDescent="0.3">
      <c r="A58" s="19"/>
      <c r="B58" s="20"/>
      <c r="C58" s="348"/>
      <c r="D58" s="126"/>
      <c r="E58" s="365" t="s">
        <v>292</v>
      </c>
      <c r="F58" s="366"/>
      <c r="G58" s="350" t="s">
        <v>213</v>
      </c>
      <c r="H58" s="343"/>
      <c r="I58" s="342"/>
      <c r="J58" s="394"/>
      <c r="K58" s="395"/>
      <c r="L58" s="39"/>
      <c r="M58" s="6"/>
      <c r="N58" s="45"/>
    </row>
    <row r="59" spans="1:19" s="7" customFormat="1" ht="12" customHeight="1" x14ac:dyDescent="0.3">
      <c r="A59" s="19"/>
      <c r="B59" s="20"/>
      <c r="C59" s="344"/>
      <c r="D59" s="126"/>
      <c r="E59" s="398" t="s">
        <v>293</v>
      </c>
      <c r="F59" s="399"/>
      <c r="G59" s="308"/>
      <c r="H59" s="309"/>
      <c r="I59" s="300" t="str">
        <f>IF(AND(I58="SIM",I57="SIM"),"POSITIVO",IF(AND(I58="NÃO",I57="NÃO"),"NEGATIVO",IF(AND(I58="NÃO",I57="SIM"),"NEUTRO",IF(AND(I58="SIM",I57="NÃO"),"NEUTRO","-"))))</f>
        <v>-</v>
      </c>
      <c r="J59" s="306" t="str">
        <f>IF(I59="NEGATIVO",1,IF(I59="NEUTRO",2,IF(I59="POSITIVO",3,"-")))</f>
        <v>-</v>
      </c>
      <c r="K59" s="307">
        <v>0</v>
      </c>
      <c r="L59" s="42"/>
      <c r="M59" s="6"/>
      <c r="N59" s="45"/>
    </row>
    <row r="60" spans="1:19" s="7" customFormat="1" ht="12" customHeight="1" x14ac:dyDescent="0.3">
      <c r="A60" s="19"/>
      <c r="B60" s="20"/>
      <c r="C60" s="344">
        <v>40</v>
      </c>
      <c r="D60" s="126">
        <v>51</v>
      </c>
      <c r="E60" s="235" t="s">
        <v>105</v>
      </c>
      <c r="F60" s="202"/>
      <c r="G60" s="204"/>
      <c r="H60" s="202"/>
      <c r="I60" s="202"/>
      <c r="J60" s="106"/>
      <c r="K60" s="98"/>
      <c r="L60" s="42"/>
      <c r="M60" s="6"/>
      <c r="N60" s="45"/>
    </row>
    <row r="61" spans="1:19" ht="12" customHeight="1" x14ac:dyDescent="0.3">
      <c r="E61" s="365" t="s">
        <v>187</v>
      </c>
      <c r="F61" s="366"/>
      <c r="G61" s="341"/>
      <c r="H61" s="334"/>
      <c r="I61" s="342"/>
      <c r="J61" s="394" t="str">
        <f>IF(OR(H63="-",J63="-"),"-",IF(J63-H63=-2,"perde 2 qualificadores",IF(J63-H63=-1,"perde 1 qualificador",IF(AND(J63-H63=0,OR(G62="NÃO",G61="NÃO")),"não ganha qualificadores",IF(AND(J63-H63=0,G62="SIM",G61="SIM"),"mantém os qualificadores",IF(J63-H63=1,"ganha 1 qualificador",IF(J63-H63=2,"ganha 2 qualificadores")))))))</f>
        <v>-</v>
      </c>
      <c r="K61" s="395"/>
      <c r="L61" s="39"/>
      <c r="M61" s="6"/>
      <c r="O61" s="5"/>
    </row>
    <row r="62" spans="1:19" ht="12" customHeight="1" x14ac:dyDescent="0.3">
      <c r="E62" s="365" t="s">
        <v>188</v>
      </c>
      <c r="F62" s="366"/>
      <c r="G62" s="341"/>
      <c r="H62" s="334"/>
      <c r="I62" s="342"/>
      <c r="J62" s="394"/>
      <c r="K62" s="395"/>
      <c r="L62" s="39"/>
      <c r="O62" s="5"/>
    </row>
    <row r="63" spans="1:19" ht="12" customHeight="1" x14ac:dyDescent="0.3">
      <c r="C63" s="344">
        <f>SUM(C52:C60)</f>
        <v>100</v>
      </c>
      <c r="E63" s="398" t="s">
        <v>182</v>
      </c>
      <c r="F63" s="399"/>
      <c r="G63" s="317" t="str">
        <f>IF(AND(G61="SIM",G62="SIM"),"ELEVADO",IF(AND(G61="NÃO",G62="NÃO"),"REDUZIDO",IF(AND(G61="NÃO",G62="SIM"),"MÉDIO",IF(AND(G61="SIM",G62="NÃO"),"MÉDIO","-"))))</f>
        <v>-</v>
      </c>
      <c r="H63" s="318" t="str">
        <f>IF(G63="REDUZIDO",1,IF(G63="MÉDIO",2,IF(G63="ELEVADO",3,"-")))</f>
        <v>-</v>
      </c>
      <c r="I63" s="319" t="str">
        <f>IF(AND(I61="SIM",I62="SIM"),"POSITIVO",IF(AND(I61="NÃO",I62="NÃO"),"NEGATIVO",IF(AND(I61="NÃO",I62="SIM"),"NEUTRO",IF(AND(I61="SIM",I62="NÃO"),"NEUTRO","-"))))</f>
        <v>-</v>
      </c>
      <c r="J63" s="306" t="str">
        <f>IF(I63="NEGATIVO",1,IF(I63="NEUTRO",2,IF(I63="POSITIVO",3,"-")))</f>
        <v>-</v>
      </c>
      <c r="K63" s="307" t="b">
        <f>IF(J61="perde 2 qualificadores",-0.2,IF(J61="perde 1 qualificador",-0.1,IF(OR(J61="não ganha qualificadores",J61="mantém os qualificadores"),0,IF(J61="ganha 1 qualificador",0.1,IF(J61="ganha 2 qualificadores",0.2)))))</f>
        <v>0</v>
      </c>
      <c r="L63" s="42"/>
      <c r="M63" s="5"/>
      <c r="O63" s="5"/>
    </row>
    <row r="64" spans="1:19" ht="12" customHeight="1" x14ac:dyDescent="0.3">
      <c r="C64" s="344"/>
      <c r="E64" s="239"/>
      <c r="F64" s="188"/>
      <c r="G64" s="71"/>
      <c r="H64" s="80"/>
      <c r="I64" s="74"/>
      <c r="J64" s="101"/>
      <c r="K64" s="102"/>
      <c r="L64" s="42"/>
      <c r="M64" s="5"/>
      <c r="O64" s="5"/>
    </row>
    <row r="65" spans="1:16" ht="12" customHeight="1" x14ac:dyDescent="0.3">
      <c r="C65" s="344"/>
      <c r="E65" s="239"/>
      <c r="F65" s="188"/>
      <c r="G65" s="71"/>
      <c r="H65" s="80"/>
      <c r="I65" s="74"/>
      <c r="J65" s="101"/>
      <c r="K65" s="102"/>
      <c r="L65" s="42"/>
      <c r="M65" s="5"/>
      <c r="O65" s="5"/>
    </row>
    <row r="66" spans="1:16" ht="12" customHeight="1" x14ac:dyDescent="0.3">
      <c r="C66" s="344"/>
      <c r="E66" s="240"/>
      <c r="F66" s="49"/>
      <c r="G66" s="71"/>
      <c r="H66" s="80"/>
      <c r="I66" s="74"/>
      <c r="J66" s="101"/>
      <c r="K66" s="102"/>
      <c r="L66" s="42"/>
      <c r="M66" s="5"/>
      <c r="O66" s="5"/>
    </row>
    <row r="67" spans="1:16" ht="12" customHeight="1" x14ac:dyDescent="0.3">
      <c r="C67" s="344"/>
      <c r="E67" s="240"/>
      <c r="F67" s="49"/>
      <c r="G67" s="71"/>
      <c r="H67" s="80"/>
      <c r="I67" s="74"/>
      <c r="J67" s="101"/>
      <c r="K67" s="102"/>
      <c r="L67" s="42"/>
      <c r="M67" s="5"/>
      <c r="O67" s="5"/>
    </row>
    <row r="68" spans="1:16" ht="12" customHeight="1" x14ac:dyDescent="0.3">
      <c r="B68" s="20">
        <v>50</v>
      </c>
      <c r="C68" s="344"/>
      <c r="E68" s="234" t="s">
        <v>110</v>
      </c>
      <c r="F68" s="43"/>
      <c r="G68" s="66" t="s">
        <v>59</v>
      </c>
      <c r="H68" s="67"/>
      <c r="I68" s="67" t="s">
        <v>60</v>
      </c>
      <c r="J68" s="397" t="e">
        <f>((J72+K72)*C69+(J76+K76)*C73+(J80+K80)*C77)/C80</f>
        <v>#VALUE!</v>
      </c>
      <c r="K68" s="397"/>
      <c r="L68" s="6"/>
      <c r="M68" s="6"/>
      <c r="O68" s="5"/>
    </row>
    <row r="69" spans="1:16" ht="12" customHeight="1" x14ac:dyDescent="0.3">
      <c r="C69" s="344">
        <v>34</v>
      </c>
      <c r="D69" s="126">
        <v>52</v>
      </c>
      <c r="E69" s="237" t="s">
        <v>184</v>
      </c>
      <c r="F69" s="201"/>
      <c r="G69" s="203"/>
      <c r="H69" s="201"/>
      <c r="I69" s="201"/>
      <c r="J69" s="97"/>
      <c r="K69" s="98"/>
      <c r="L69" s="42"/>
      <c r="M69" s="6"/>
      <c r="O69" s="5"/>
    </row>
    <row r="70" spans="1:16" s="7" customFormat="1" ht="12" customHeight="1" x14ac:dyDescent="0.3">
      <c r="A70" s="19"/>
      <c r="B70" s="20"/>
      <c r="C70" s="346"/>
      <c r="D70" s="126"/>
      <c r="E70" s="365" t="s">
        <v>238</v>
      </c>
      <c r="F70" s="366"/>
      <c r="G70" s="341"/>
      <c r="H70" s="334"/>
      <c r="I70" s="342"/>
      <c r="J70" s="394" t="str">
        <f>IF(OR(H72="-",J72="-"),"-",IF(J72-H72=-2,"perde 2 qualificadores",IF(J72-H72=-1,"perde 1 qualificador",IF(AND(J72-H72=0,OR(G71="NÃO",G70="NÃO")),"não ganha qualificadores",IF(AND(J72-H72=0,G71="SIM",G70="SIM"),"mantém os qualificadores",IF(J72-H72=1,"ganha 1 qualificador",IF(J72-H72=2,"ganha 2 qualificadores")))))))</f>
        <v>-</v>
      </c>
      <c r="K70" s="395"/>
      <c r="L70" s="39"/>
      <c r="M70" s="6"/>
      <c r="N70" s="45"/>
      <c r="P70" s="14"/>
    </row>
    <row r="71" spans="1:16" s="7" customFormat="1" ht="12" customHeight="1" x14ac:dyDescent="0.3">
      <c r="A71" s="19"/>
      <c r="B71" s="20"/>
      <c r="C71" s="348"/>
      <c r="D71" s="126"/>
      <c r="E71" s="365" t="s">
        <v>107</v>
      </c>
      <c r="F71" s="366"/>
      <c r="G71" s="341"/>
      <c r="H71" s="334"/>
      <c r="I71" s="342"/>
      <c r="J71" s="394"/>
      <c r="K71" s="395"/>
      <c r="L71" s="39"/>
      <c r="M71" s="6"/>
      <c r="N71" s="45"/>
      <c r="P71" s="14"/>
    </row>
    <row r="72" spans="1:16" s="7" customFormat="1" ht="12" customHeight="1" x14ac:dyDescent="0.3">
      <c r="A72" s="19"/>
      <c r="B72" s="20"/>
      <c r="C72" s="344"/>
      <c r="D72" s="126"/>
      <c r="E72" s="398" t="s">
        <v>231</v>
      </c>
      <c r="F72" s="399"/>
      <c r="G72" s="302" t="str">
        <f>IF(AND(G70="SIM",G71="SIM"),"ELEVADO",IF(AND(G70="NÃO",G71="NÃO"),"REDUZIDO",IF(AND(G70="NÃO",G71="SIM"),"MÉDIO",IF(AND(G70="SIM",G71="NÃO"),"MÉDIO","-"))))</f>
        <v>-</v>
      </c>
      <c r="H72" s="301" t="str">
        <f>IF(G72="REDUZIDO",1,IF(G72="MÉDIO",2,IF(G72="ELEVADO",3,"-")))</f>
        <v>-</v>
      </c>
      <c r="I72" s="102" t="str">
        <f>IF(AND(I70="SIM",I71="SIM"),"POSITIVO",IF(AND(I70="NÃO",I71="NÃO"),"NEGATIVO",IF(AND(I70="NÃO",I71="SIM"),"NEUTRO",IF(AND(I70="SIM",I71="NÃO"),"NEUTRO","-"))))</f>
        <v>-</v>
      </c>
      <c r="J72" s="99" t="str">
        <f>IF(I72="NEGATIVO",1,IF(I72="NEUTRO",2,IF(I72="POSITIVO",3,"-")))</f>
        <v>-</v>
      </c>
      <c r="K72" s="100" t="b">
        <f>IF(J70="perde 2 qualificadores",-0.2,IF(J70="perde 1 qualificador",-0.1,IF(OR(J70="não ganha qualificadores",J70="mantém os qualificadores"),0,IF(J70="ganha 1 qualificador",0.1,IF(J70="ganha 2 qualificadores",0.2)))))</f>
        <v>0</v>
      </c>
      <c r="L72" s="42"/>
      <c r="M72" s="6"/>
      <c r="N72" s="45"/>
      <c r="P72" s="14"/>
    </row>
    <row r="73" spans="1:16" s="7" customFormat="1" ht="12" customHeight="1" x14ac:dyDescent="0.3">
      <c r="A73" s="19"/>
      <c r="B73" s="20"/>
      <c r="C73" s="344">
        <v>33</v>
      </c>
      <c r="D73" s="126">
        <v>53</v>
      </c>
      <c r="E73" s="237" t="s">
        <v>183</v>
      </c>
      <c r="F73" s="201"/>
      <c r="G73" s="203"/>
      <c r="H73" s="201"/>
      <c r="I73" s="201"/>
      <c r="J73" s="97"/>
      <c r="K73" s="98"/>
      <c r="L73" s="42"/>
      <c r="M73" s="6"/>
      <c r="N73" s="45"/>
      <c r="P73" s="14"/>
    </row>
    <row r="74" spans="1:16" s="7" customFormat="1" ht="12" customHeight="1" x14ac:dyDescent="0.3">
      <c r="A74" s="19"/>
      <c r="B74" s="20"/>
      <c r="C74" s="346"/>
      <c r="D74" s="126"/>
      <c r="E74" s="365" t="s">
        <v>239</v>
      </c>
      <c r="F74" s="366"/>
      <c r="G74" s="341"/>
      <c r="H74" s="334"/>
      <c r="I74" s="342"/>
      <c r="J74" s="394" t="str">
        <f>IF(OR(H76="-",J76="-"),"-",IF(J76-H76=-2,"perde 2 qualificadores",IF(J76-H76=-1,"perde 1 qualificador",IF(AND(J76-H76=0,OR(G75="NÃO",G74="NÃO")),"não ganha qualificadores",IF(AND(J76-H76=0,G75="SIM",G74="SIM"),"mantém os qualificadores",IF(J76-H76=1,"ganha 1 qualificador",IF(J76-H76=2,"ganha 2 qualificadores")))))))</f>
        <v>-</v>
      </c>
      <c r="K74" s="395"/>
      <c r="L74" s="39"/>
      <c r="M74" s="6"/>
      <c r="N74" s="45"/>
      <c r="P74" s="5"/>
    </row>
    <row r="75" spans="1:16" s="7" customFormat="1" ht="12" customHeight="1" x14ac:dyDescent="0.3">
      <c r="A75" s="19"/>
      <c r="B75" s="20"/>
      <c r="C75" s="348"/>
      <c r="D75" s="126"/>
      <c r="E75" s="365" t="s">
        <v>237</v>
      </c>
      <c r="F75" s="366"/>
      <c r="G75" s="341"/>
      <c r="H75" s="334"/>
      <c r="I75" s="342"/>
      <c r="J75" s="394"/>
      <c r="K75" s="395"/>
      <c r="L75" s="39"/>
      <c r="M75" s="6"/>
      <c r="N75" s="45"/>
      <c r="P75" s="5"/>
    </row>
    <row r="76" spans="1:16" s="7" customFormat="1" ht="12" customHeight="1" x14ac:dyDescent="0.3">
      <c r="A76" s="19"/>
      <c r="B76" s="20"/>
      <c r="C76" s="344"/>
      <c r="D76" s="126"/>
      <c r="E76" s="398" t="s">
        <v>298</v>
      </c>
      <c r="F76" s="399"/>
      <c r="G76" s="302" t="str">
        <f>IF(AND(G74="SIM",G75="SIM"),"ELEVADO",IF(AND(G74="NÃO",G75="NÃO"),"REDUZIDO",IF(AND(G74="NÃO",G75="SIM"),"MÉDIO",IF(AND(G74="SIM",G75="NÃO"),"MÉDIO","-"))))</f>
        <v>-</v>
      </c>
      <c r="H76" s="301" t="str">
        <f>IF(G76="REDUZIDO",1,IF(G76="MÉDIO",2,IF(G76="ELEVADO",3,"-")))</f>
        <v>-</v>
      </c>
      <c r="I76" s="102" t="str">
        <f>IF(AND(I74="SIM",I75="SIM"),"POSITIVO",IF(AND(I74="NÃO",I75="NÃO"),"NEGATIVO",IF(AND(I74="NÃO",I75="SIM"),"NEUTRO",IF(AND(I74="SIM",I75="NÃO"),"NEUTRO","-"))))</f>
        <v>-</v>
      </c>
      <c r="J76" s="306" t="str">
        <f>IF(I76="NEGATIVO",1,IF(I76="NEUTRO",2,IF(I76="POSITIVO",3,"-")))</f>
        <v>-</v>
      </c>
      <c r="K76" s="307" t="b">
        <f>IF(J74="perde 2 qualificadores",-0.2,IF(J74="perde 1 qualificador",-0.1,IF(OR(J74="não ganha qualificadores",J74="mantém os qualificadores"),0,IF(J74="ganha 1 qualificador",0.1,IF(J74="ganha 2 qualificadores",0.2)))))</f>
        <v>0</v>
      </c>
      <c r="L76" s="42"/>
      <c r="M76" s="6"/>
      <c r="N76" s="45"/>
      <c r="P76" s="5"/>
    </row>
    <row r="77" spans="1:16" s="7" customFormat="1" ht="12" customHeight="1" x14ac:dyDescent="0.3">
      <c r="A77" s="19"/>
      <c r="B77" s="20"/>
      <c r="C77" s="344">
        <v>33</v>
      </c>
      <c r="D77" s="126">
        <v>54</v>
      </c>
      <c r="E77" s="237" t="s">
        <v>185</v>
      </c>
      <c r="F77" s="201"/>
      <c r="G77" s="203"/>
      <c r="H77" s="201"/>
      <c r="I77" s="201"/>
      <c r="J77" s="97"/>
      <c r="K77" s="98"/>
      <c r="L77" s="42"/>
      <c r="M77" s="6"/>
      <c r="N77" s="45"/>
      <c r="P77" s="5"/>
    </row>
    <row r="78" spans="1:16" s="7" customFormat="1" ht="12" customHeight="1" x14ac:dyDescent="0.3">
      <c r="A78" s="19"/>
      <c r="B78" s="20"/>
      <c r="C78" s="346"/>
      <c r="D78" s="126"/>
      <c r="E78" s="400" t="s">
        <v>295</v>
      </c>
      <c r="F78" s="401"/>
      <c r="G78" s="341"/>
      <c r="H78" s="334"/>
      <c r="I78" s="342"/>
      <c r="J78" s="394" t="str">
        <f>IF(OR(H80="-",J80="-"),"-",IF(J80-H80=-2,"perde 2 qualificadores",IF(J80-H80=-1,"perde 1 qualificador",IF(AND(J80-H80=0,OR(G79="NÃO",G78="NÃO")),"não ganha qualificadores",IF(AND(J80-H80=0,G79="SIM",G78="SIM"),"mantém os qualificadores",IF(J80-H80=1,"ganha 1 qualificador",IF(J80-H80=2,"ganha 2 qualificadores")))))))</f>
        <v>-</v>
      </c>
      <c r="K78" s="395"/>
      <c r="L78" s="39"/>
      <c r="M78" s="6"/>
      <c r="N78" s="45"/>
    </row>
    <row r="79" spans="1:16" s="7" customFormat="1" ht="12" customHeight="1" x14ac:dyDescent="0.3">
      <c r="A79" s="19"/>
      <c r="B79" s="20"/>
      <c r="C79" s="349"/>
      <c r="D79" s="126"/>
      <c r="E79" s="365" t="s">
        <v>296</v>
      </c>
      <c r="F79" s="366"/>
      <c r="G79" s="341"/>
      <c r="H79" s="334"/>
      <c r="I79" s="342"/>
      <c r="J79" s="394"/>
      <c r="K79" s="395"/>
      <c r="L79" s="39"/>
      <c r="M79" s="6"/>
      <c r="N79" s="45"/>
    </row>
    <row r="80" spans="1:16" s="7" customFormat="1" ht="12" customHeight="1" x14ac:dyDescent="0.3">
      <c r="A80" s="26"/>
      <c r="C80" s="344">
        <f>SUM(C69:C78)</f>
        <v>100</v>
      </c>
      <c r="D80" s="126"/>
      <c r="E80" s="398" t="s">
        <v>294</v>
      </c>
      <c r="F80" s="399"/>
      <c r="G80" s="317" t="str">
        <f>IF(AND(G78="SIM",G79="SIM"),"ELEVADO",IF(AND(G78="NÃO",G79="NÃO"),"REDUZIDO",IF(AND(G78="NÃO",G79="SIM"),"MÉDIO",IF(AND(G78="SIM",G79="NÃO"),"MÉDIO","-"))))</f>
        <v>-</v>
      </c>
      <c r="H80" s="318" t="str">
        <f>IF(G80="REDUZIDO",1,IF(G80="MÉDIO",2,IF(G80="ELEVADO",3,"-")))</f>
        <v>-</v>
      </c>
      <c r="I80" s="319" t="str">
        <f>IF(AND(I78="SIM",I79="SIM"),"POSITIVO",IF(AND(I78="NÃO",I79="NÃO"),"NEGATIVO",IF(AND(I78="NÃO",I79="SIM"),"NEUTRO",IF(AND(I78="SIM",I79="NÃO"),"NEUTRO","-"))))</f>
        <v>-</v>
      </c>
      <c r="J80" s="306" t="str">
        <f>IF(I80="NEGATIVO",1,IF(I80="NEUTRO",2,IF(I80="POSITIVO",3,"-")))</f>
        <v>-</v>
      </c>
      <c r="K80" s="307" t="b">
        <f>IF(J78="perde 2 qualificadores",-0.2,IF(J78="perde 1 qualificador",-0.1,IF(OR(J78="não ganha qualificadores",J78="mantém os qualificadores"),0,IF(J78="ganha 1 qualificador",0.1,IF(J78="ganha 2 qualificadores",0.2)))))</f>
        <v>0</v>
      </c>
      <c r="L80" s="42"/>
      <c r="M80" s="11"/>
    </row>
    <row r="81" spans="1:15" s="7" customFormat="1" ht="12" customHeight="1" x14ac:dyDescent="0.3">
      <c r="A81" s="26"/>
      <c r="C81" s="344"/>
      <c r="D81" s="126"/>
      <c r="E81" s="240"/>
      <c r="F81" s="49"/>
      <c r="G81" s="71"/>
      <c r="H81" s="80"/>
      <c r="I81" s="74"/>
      <c r="J81" s="101"/>
      <c r="K81" s="102"/>
      <c r="L81" s="42"/>
      <c r="M81" s="11"/>
    </row>
    <row r="82" spans="1:15" ht="12" customHeight="1" x14ac:dyDescent="0.3">
      <c r="B82" s="27">
        <f>SUM(B51:B79)</f>
        <v>100</v>
      </c>
      <c r="G82" s="81"/>
      <c r="H82" s="82"/>
      <c r="I82" s="81"/>
      <c r="M82" s="50"/>
    </row>
    <row r="83" spans="1:15" ht="12" customHeight="1" x14ac:dyDescent="0.3">
      <c r="A83" s="28">
        <f>A5+A27+A49</f>
        <v>100</v>
      </c>
      <c r="G83" s="84"/>
      <c r="H83" s="85"/>
      <c r="I83" s="86" t="s">
        <v>26</v>
      </c>
      <c r="J83" s="110"/>
      <c r="K83" s="111" t="e">
        <f>IF(J3&lt;1.2,"N3",IF(AND(J3&gt;=1.2,J3&lt;1.6),"N2",IF(AND(J3&gt;=1.6,J3&lt;2),"N1",IF(AND(J3&gt;=2,J3&lt;2.4),"P1",IF(AND(J3&gt;=2.4,J3&lt;2.8),"P2",IF(J3&gt;=2.8,"P3"))))))</f>
        <v>#VALUE!</v>
      </c>
      <c r="L83" s="42"/>
      <c r="N83" s="5"/>
      <c r="O83" s="5"/>
    </row>
    <row r="84" spans="1:15" ht="12" customHeight="1" x14ac:dyDescent="0.3">
      <c r="A84" s="28"/>
      <c r="G84" s="60"/>
      <c r="H84" s="87"/>
      <c r="I84" s="60"/>
      <c r="K84" s="101"/>
      <c r="L84" s="42"/>
      <c r="N84" s="5"/>
      <c r="O84" s="5"/>
    </row>
    <row r="85" spans="1:15" ht="12" customHeight="1" x14ac:dyDescent="0.3">
      <c r="G85" s="396" t="s">
        <v>14</v>
      </c>
      <c r="H85" s="396"/>
      <c r="I85" s="396"/>
      <c r="J85" s="278" t="e">
        <f>J7</f>
        <v>#VALUE!</v>
      </c>
      <c r="M85" s="10"/>
    </row>
    <row r="86" spans="1:15" ht="12" customHeight="1" x14ac:dyDescent="0.3">
      <c r="B86" s="27"/>
      <c r="C86" s="344"/>
      <c r="E86" s="192"/>
      <c r="F86" s="51"/>
      <c r="G86" s="396" t="s">
        <v>15</v>
      </c>
      <c r="H86" s="396"/>
      <c r="I86" s="396"/>
      <c r="J86" s="278" t="e">
        <f>J17</f>
        <v>#VALUE!</v>
      </c>
      <c r="K86" s="102"/>
      <c r="L86" s="42"/>
      <c r="M86" s="6"/>
      <c r="N86" s="11"/>
    </row>
    <row r="87" spans="1:15" ht="12" customHeight="1" x14ac:dyDescent="0.3">
      <c r="C87" s="344"/>
      <c r="E87" s="241"/>
      <c r="F87" s="52"/>
      <c r="G87" s="396" t="s">
        <v>8</v>
      </c>
      <c r="H87" s="396"/>
      <c r="I87" s="396"/>
      <c r="J87" s="278" t="e">
        <f>J29</f>
        <v>#VALUE!</v>
      </c>
      <c r="K87" s="102"/>
      <c r="L87" s="42"/>
      <c r="M87" s="6"/>
      <c r="N87" s="11"/>
    </row>
    <row r="88" spans="1:15" ht="12" customHeight="1" x14ac:dyDescent="0.3">
      <c r="A88" s="28"/>
      <c r="B88" s="27"/>
      <c r="G88" s="275" t="s">
        <v>100</v>
      </c>
      <c r="H88" s="275"/>
      <c r="I88" s="275"/>
      <c r="J88" s="278" t="e">
        <f>J39</f>
        <v>#VALUE!</v>
      </c>
    </row>
    <row r="89" spans="1:15" ht="12" customHeight="1" x14ac:dyDescent="0.3">
      <c r="G89" s="396" t="s">
        <v>108</v>
      </c>
      <c r="H89" s="396"/>
      <c r="I89" s="396"/>
      <c r="J89" s="278" t="e">
        <f>J51</f>
        <v>#VALUE!</v>
      </c>
    </row>
    <row r="90" spans="1:15" ht="12" customHeight="1" x14ac:dyDescent="0.3">
      <c r="G90" s="396" t="s">
        <v>110</v>
      </c>
      <c r="H90" s="396"/>
      <c r="I90" s="396"/>
      <c r="J90" s="278" t="e">
        <f>J68</f>
        <v>#VALUE!</v>
      </c>
    </row>
    <row r="91" spans="1:15" ht="12" customHeight="1" x14ac:dyDescent="0.3">
      <c r="G91" s="88"/>
      <c r="H91" s="88"/>
      <c r="I91" s="88"/>
      <c r="J91" s="112"/>
    </row>
    <row r="92" spans="1:15" ht="12" customHeight="1" x14ac:dyDescent="0.3">
      <c r="G92" s="88"/>
      <c r="H92" s="88"/>
      <c r="I92" s="88"/>
      <c r="J92" s="112"/>
    </row>
    <row r="93" spans="1:15" ht="12" customHeight="1" x14ac:dyDescent="0.3">
      <c r="G93" s="88"/>
      <c r="H93" s="88"/>
      <c r="I93" s="88"/>
      <c r="J93" s="112"/>
    </row>
    <row r="94" spans="1:15" ht="12" customHeight="1" x14ac:dyDescent="0.3">
      <c r="G94" s="88"/>
      <c r="I94" s="88"/>
    </row>
    <row r="95" spans="1:15" ht="15" customHeight="1" x14ac:dyDescent="0.3">
      <c r="G95" s="88"/>
      <c r="I95" s="88"/>
    </row>
    <row r="96" spans="1:15" x14ac:dyDescent="0.3">
      <c r="G96" s="88"/>
      <c r="I96" s="88"/>
    </row>
    <row r="97" spans="1:17" x14ac:dyDescent="0.3">
      <c r="F97" s="53"/>
      <c r="G97" s="88"/>
      <c r="I97" s="88"/>
    </row>
    <row r="98" spans="1:17" x14ac:dyDescent="0.3">
      <c r="G98" s="88"/>
      <c r="I98" s="88"/>
    </row>
    <row r="99" spans="1:17" x14ac:dyDescent="0.3">
      <c r="G99" s="91"/>
      <c r="H99" s="90"/>
      <c r="I99" s="88"/>
    </row>
    <row r="100" spans="1:17" x14ac:dyDescent="0.3">
      <c r="G100" s="88"/>
      <c r="I100" s="88"/>
    </row>
    <row r="101" spans="1:17" x14ac:dyDescent="0.3">
      <c r="G101" s="88"/>
      <c r="I101" s="88"/>
    </row>
    <row r="102" spans="1:17" x14ac:dyDescent="0.3">
      <c r="G102" s="88"/>
      <c r="I102" s="88"/>
    </row>
    <row r="103" spans="1:17" x14ac:dyDescent="0.3">
      <c r="G103" s="88"/>
      <c r="I103" s="88"/>
    </row>
    <row r="104" spans="1:17" x14ac:dyDescent="0.3">
      <c r="E104" s="13"/>
      <c r="G104" s="88"/>
      <c r="H104" s="88"/>
      <c r="I104" s="88"/>
      <c r="J104" s="112"/>
      <c r="K104" s="112"/>
    </row>
    <row r="105" spans="1:17" x14ac:dyDescent="0.3">
      <c r="E105" s="13"/>
      <c r="G105" s="88"/>
      <c r="H105" s="88"/>
      <c r="I105" s="88"/>
      <c r="J105" s="112"/>
      <c r="K105" s="112"/>
    </row>
    <row r="106" spans="1:17" x14ac:dyDescent="0.3">
      <c r="E106" s="13"/>
      <c r="G106" s="88"/>
      <c r="H106" s="88"/>
      <c r="I106" s="88"/>
      <c r="J106" s="112"/>
      <c r="K106" s="112"/>
    </row>
    <row r="107" spans="1:17" x14ac:dyDescent="0.3">
      <c r="E107" s="13"/>
      <c r="G107" s="88"/>
      <c r="H107" s="88"/>
      <c r="I107" s="88"/>
      <c r="J107" s="112"/>
      <c r="K107" s="112"/>
    </row>
    <row r="108" spans="1:17" s="41" customFormat="1" x14ac:dyDescent="0.3">
      <c r="A108" s="19"/>
      <c r="B108" s="20"/>
      <c r="C108" s="345"/>
      <c r="D108" s="126"/>
      <c r="E108" s="242"/>
      <c r="G108" s="92"/>
      <c r="H108" s="92"/>
      <c r="I108" s="92"/>
      <c r="J108" s="113"/>
      <c r="K108" s="113"/>
      <c r="L108" s="14"/>
      <c r="M108" s="8"/>
      <c r="O108" s="32"/>
      <c r="P108" s="5"/>
      <c r="Q108" s="5"/>
    </row>
    <row r="109" spans="1:17" x14ac:dyDescent="0.3">
      <c r="E109" s="13"/>
      <c r="G109" s="88"/>
      <c r="H109" s="88"/>
      <c r="I109" s="88"/>
      <c r="J109" s="112"/>
      <c r="K109" s="112"/>
    </row>
    <row r="110" spans="1:17" x14ac:dyDescent="0.3">
      <c r="E110" s="13"/>
      <c r="G110" s="88"/>
      <c r="H110" s="88"/>
      <c r="I110" s="88"/>
      <c r="J110" s="112"/>
    </row>
    <row r="111" spans="1:17" x14ac:dyDescent="0.3">
      <c r="G111" s="88"/>
      <c r="I111" s="88"/>
    </row>
    <row r="112" spans="1:17" x14ac:dyDescent="0.3">
      <c r="G112" s="88"/>
      <c r="I112" s="88"/>
    </row>
    <row r="113" spans="7:9" x14ac:dyDescent="0.3">
      <c r="G113" s="88"/>
      <c r="I113" s="88"/>
    </row>
    <row r="114" spans="7:9" x14ac:dyDescent="0.3">
      <c r="G114" s="88"/>
      <c r="I114" s="88"/>
    </row>
    <row r="115" spans="7:9" x14ac:dyDescent="0.3">
      <c r="G115" s="88"/>
      <c r="I115" s="88"/>
    </row>
    <row r="116" spans="7:9" x14ac:dyDescent="0.3">
      <c r="G116" s="88"/>
      <c r="I116" s="88"/>
    </row>
    <row r="117" spans="7:9" x14ac:dyDescent="0.3">
      <c r="G117" s="88"/>
      <c r="I117" s="88"/>
    </row>
    <row r="118" spans="7:9" x14ac:dyDescent="0.3">
      <c r="G118" s="88"/>
      <c r="I118" s="88"/>
    </row>
    <row r="119" spans="7:9" x14ac:dyDescent="0.3">
      <c r="G119" s="88"/>
      <c r="I119" s="88"/>
    </row>
    <row r="120" spans="7:9" x14ac:dyDescent="0.3">
      <c r="G120" s="88"/>
      <c r="I120" s="88"/>
    </row>
    <row r="121" spans="7:9" x14ac:dyDescent="0.3">
      <c r="G121" s="88"/>
      <c r="I121" s="88"/>
    </row>
    <row r="122" spans="7:9" x14ac:dyDescent="0.3">
      <c r="G122" s="88"/>
      <c r="I122" s="88"/>
    </row>
    <row r="123" spans="7:9" x14ac:dyDescent="0.3">
      <c r="G123" s="88"/>
      <c r="I123" s="88"/>
    </row>
    <row r="124" spans="7:9" x14ac:dyDescent="0.3">
      <c r="G124" s="88"/>
      <c r="I124" s="88"/>
    </row>
    <row r="125" spans="7:9" x14ac:dyDescent="0.3">
      <c r="G125" s="88"/>
      <c r="I125" s="88"/>
    </row>
    <row r="126" spans="7:9" x14ac:dyDescent="0.3">
      <c r="G126" s="88"/>
      <c r="I126" s="88"/>
    </row>
    <row r="127" spans="7:9" x14ac:dyDescent="0.3">
      <c r="G127" s="88"/>
      <c r="I127" s="88"/>
    </row>
    <row r="128" spans="7:9" x14ac:dyDescent="0.3">
      <c r="G128" s="88"/>
      <c r="I128" s="88"/>
    </row>
    <row r="129" spans="7:9" x14ac:dyDescent="0.3">
      <c r="G129" s="88"/>
      <c r="I129" s="88"/>
    </row>
    <row r="130" spans="7:9" x14ac:dyDescent="0.3">
      <c r="G130" s="88"/>
      <c r="I130" s="88"/>
    </row>
    <row r="131" spans="7:9" x14ac:dyDescent="0.3">
      <c r="G131" s="88"/>
      <c r="I131" s="88"/>
    </row>
    <row r="132" spans="7:9" x14ac:dyDescent="0.3">
      <c r="G132" s="88"/>
      <c r="I132" s="88"/>
    </row>
    <row r="133" spans="7:9" x14ac:dyDescent="0.3">
      <c r="G133" s="88"/>
      <c r="I133" s="88"/>
    </row>
    <row r="134" spans="7:9" x14ac:dyDescent="0.3">
      <c r="G134" s="88"/>
      <c r="I134" s="88"/>
    </row>
    <row r="135" spans="7:9" x14ac:dyDescent="0.3">
      <c r="G135" s="88"/>
      <c r="I135" s="88"/>
    </row>
    <row r="136" spans="7:9" x14ac:dyDescent="0.3">
      <c r="G136" s="88"/>
      <c r="I136" s="88"/>
    </row>
    <row r="137" spans="7:9" x14ac:dyDescent="0.3">
      <c r="G137" s="88"/>
      <c r="I137" s="88"/>
    </row>
    <row r="138" spans="7:9" x14ac:dyDescent="0.3">
      <c r="G138" s="88"/>
      <c r="I138" s="88"/>
    </row>
    <row r="139" spans="7:9" x14ac:dyDescent="0.3">
      <c r="G139" s="88"/>
      <c r="I139" s="88"/>
    </row>
    <row r="140" spans="7:9" x14ac:dyDescent="0.3">
      <c r="G140" s="88"/>
      <c r="I140" s="88"/>
    </row>
    <row r="141" spans="7:9" x14ac:dyDescent="0.3">
      <c r="G141" s="88"/>
      <c r="I141" s="88"/>
    </row>
    <row r="142" spans="7:9" x14ac:dyDescent="0.3">
      <c r="G142" s="88"/>
      <c r="I142" s="88"/>
    </row>
    <row r="143" spans="7:9" x14ac:dyDescent="0.3">
      <c r="G143" s="88"/>
      <c r="I143" s="88"/>
    </row>
    <row r="144" spans="7:9" x14ac:dyDescent="0.3">
      <c r="G144" s="88"/>
      <c r="I144" s="88"/>
    </row>
    <row r="145" spans="7:9" x14ac:dyDescent="0.3">
      <c r="G145" s="88"/>
      <c r="I145" s="88"/>
    </row>
    <row r="146" spans="7:9" x14ac:dyDescent="0.3">
      <c r="G146" s="88"/>
      <c r="I146" s="88"/>
    </row>
    <row r="147" spans="7:9" x14ac:dyDescent="0.3">
      <c r="G147" s="88"/>
      <c r="I147" s="88"/>
    </row>
    <row r="148" spans="7:9" x14ac:dyDescent="0.3">
      <c r="G148" s="88"/>
      <c r="I148" s="88"/>
    </row>
    <row r="149" spans="7:9" x14ac:dyDescent="0.3">
      <c r="G149" s="88"/>
      <c r="I149" s="88"/>
    </row>
    <row r="150" spans="7:9" x14ac:dyDescent="0.3">
      <c r="G150" s="88"/>
      <c r="I150" s="88"/>
    </row>
    <row r="151" spans="7:9" x14ac:dyDescent="0.3">
      <c r="G151" s="88"/>
      <c r="I151" s="88"/>
    </row>
    <row r="152" spans="7:9" x14ac:dyDescent="0.3">
      <c r="G152" s="88"/>
      <c r="I152" s="88"/>
    </row>
    <row r="153" spans="7:9" x14ac:dyDescent="0.3">
      <c r="G153" s="88"/>
      <c r="I153" s="88"/>
    </row>
    <row r="154" spans="7:9" x14ac:dyDescent="0.3">
      <c r="G154" s="88"/>
      <c r="I154" s="88"/>
    </row>
    <row r="155" spans="7:9" x14ac:dyDescent="0.3">
      <c r="G155" s="88"/>
      <c r="I155" s="88"/>
    </row>
    <row r="156" spans="7:9" x14ac:dyDescent="0.3">
      <c r="G156" s="88"/>
      <c r="I156" s="88"/>
    </row>
    <row r="157" spans="7:9" x14ac:dyDescent="0.3">
      <c r="G157" s="88"/>
      <c r="I157" s="88"/>
    </row>
    <row r="158" spans="7:9" x14ac:dyDescent="0.3">
      <c r="G158" s="88"/>
      <c r="I158" s="88"/>
    </row>
    <row r="159" spans="7:9" x14ac:dyDescent="0.3">
      <c r="G159" s="88"/>
      <c r="I159" s="88"/>
    </row>
    <row r="160" spans="7:9" x14ac:dyDescent="0.3">
      <c r="G160" s="88"/>
      <c r="I160" s="88"/>
    </row>
    <row r="161" spans="7:9" x14ac:dyDescent="0.3">
      <c r="G161" s="88"/>
      <c r="I161" s="88"/>
    </row>
    <row r="162" spans="7:9" x14ac:dyDescent="0.3">
      <c r="G162" s="88"/>
      <c r="I162" s="88"/>
    </row>
    <row r="163" spans="7:9" x14ac:dyDescent="0.3">
      <c r="G163" s="88"/>
      <c r="I163" s="88"/>
    </row>
    <row r="164" spans="7:9" x14ac:dyDescent="0.3">
      <c r="G164" s="88"/>
      <c r="I164" s="88"/>
    </row>
    <row r="165" spans="7:9" x14ac:dyDescent="0.3">
      <c r="G165" s="88"/>
      <c r="I165" s="88"/>
    </row>
    <row r="166" spans="7:9" x14ac:dyDescent="0.3">
      <c r="G166" s="88"/>
      <c r="I166" s="88"/>
    </row>
    <row r="167" spans="7:9" x14ac:dyDescent="0.3">
      <c r="G167" s="88"/>
      <c r="I167" s="88"/>
    </row>
    <row r="168" spans="7:9" x14ac:dyDescent="0.3">
      <c r="G168" s="88"/>
      <c r="I168" s="88"/>
    </row>
    <row r="169" spans="7:9" x14ac:dyDescent="0.3">
      <c r="G169" s="88"/>
      <c r="I169" s="88"/>
    </row>
    <row r="170" spans="7:9" x14ac:dyDescent="0.3">
      <c r="G170" s="88"/>
      <c r="I170" s="88"/>
    </row>
    <row r="171" spans="7:9" x14ac:dyDescent="0.3">
      <c r="G171" s="88"/>
      <c r="I171" s="88"/>
    </row>
    <row r="172" spans="7:9" x14ac:dyDescent="0.3">
      <c r="G172" s="88"/>
      <c r="I172" s="88"/>
    </row>
    <row r="173" spans="7:9" x14ac:dyDescent="0.3">
      <c r="G173" s="88"/>
      <c r="I173" s="88"/>
    </row>
    <row r="174" spans="7:9" x14ac:dyDescent="0.3">
      <c r="G174" s="88"/>
      <c r="I174" s="88"/>
    </row>
    <row r="175" spans="7:9" x14ac:dyDescent="0.3">
      <c r="G175" s="88"/>
      <c r="I175" s="88"/>
    </row>
    <row r="176" spans="7:9" x14ac:dyDescent="0.3">
      <c r="G176" s="88"/>
      <c r="I176" s="88"/>
    </row>
    <row r="177" spans="7:9" x14ac:dyDescent="0.3">
      <c r="G177" s="88"/>
      <c r="I177" s="88"/>
    </row>
    <row r="178" spans="7:9" x14ac:dyDescent="0.3">
      <c r="G178" s="88"/>
      <c r="I178" s="88"/>
    </row>
    <row r="179" spans="7:9" x14ac:dyDescent="0.3">
      <c r="G179" s="88"/>
      <c r="I179" s="88"/>
    </row>
    <row r="180" spans="7:9" x14ac:dyDescent="0.3">
      <c r="G180" s="88"/>
      <c r="I180" s="88"/>
    </row>
    <row r="181" spans="7:9" x14ac:dyDescent="0.3">
      <c r="G181" s="88"/>
      <c r="I181" s="88"/>
    </row>
    <row r="182" spans="7:9" x14ac:dyDescent="0.3">
      <c r="G182" s="88"/>
      <c r="I182" s="88"/>
    </row>
    <row r="183" spans="7:9" x14ac:dyDescent="0.3">
      <c r="G183" s="88"/>
      <c r="I183" s="88"/>
    </row>
    <row r="184" spans="7:9" x14ac:dyDescent="0.3">
      <c r="G184" s="88"/>
      <c r="I184" s="88"/>
    </row>
    <row r="185" spans="7:9" x14ac:dyDescent="0.3">
      <c r="G185" s="88"/>
      <c r="I185" s="88"/>
    </row>
    <row r="186" spans="7:9" x14ac:dyDescent="0.3">
      <c r="G186" s="88"/>
      <c r="I186" s="88"/>
    </row>
    <row r="187" spans="7:9" x14ac:dyDescent="0.3">
      <c r="G187" s="88"/>
      <c r="I187" s="88"/>
    </row>
    <row r="188" spans="7:9" x14ac:dyDescent="0.3">
      <c r="G188" s="88"/>
      <c r="I188" s="88"/>
    </row>
    <row r="189" spans="7:9" x14ac:dyDescent="0.3">
      <c r="G189" s="88"/>
      <c r="I189" s="88"/>
    </row>
    <row r="190" spans="7:9" x14ac:dyDescent="0.3">
      <c r="G190" s="88"/>
      <c r="I190" s="88"/>
    </row>
    <row r="191" spans="7:9" x14ac:dyDescent="0.3">
      <c r="G191" s="88"/>
      <c r="I191" s="88"/>
    </row>
    <row r="192" spans="7:9" x14ac:dyDescent="0.3">
      <c r="G192" s="88"/>
      <c r="I192" s="88"/>
    </row>
    <row r="193" spans="7:9" x14ac:dyDescent="0.3">
      <c r="G193" s="88"/>
      <c r="I193" s="88"/>
    </row>
    <row r="194" spans="7:9" x14ac:dyDescent="0.3">
      <c r="G194" s="88"/>
      <c r="I194" s="88"/>
    </row>
    <row r="195" spans="7:9" x14ac:dyDescent="0.3">
      <c r="G195" s="88"/>
      <c r="I195" s="88"/>
    </row>
    <row r="196" spans="7:9" x14ac:dyDescent="0.3">
      <c r="G196" s="88"/>
      <c r="I196" s="88"/>
    </row>
    <row r="197" spans="7:9" x14ac:dyDescent="0.3">
      <c r="G197" s="88"/>
      <c r="I197" s="88"/>
    </row>
    <row r="198" spans="7:9" x14ac:dyDescent="0.3">
      <c r="G198" s="88"/>
      <c r="I198" s="88"/>
    </row>
    <row r="199" spans="7:9" x14ac:dyDescent="0.3">
      <c r="G199" s="88"/>
      <c r="I199" s="88"/>
    </row>
    <row r="200" spans="7:9" x14ac:dyDescent="0.3">
      <c r="G200" s="88"/>
      <c r="I200" s="88"/>
    </row>
    <row r="201" spans="7:9" x14ac:dyDescent="0.3">
      <c r="G201" s="88"/>
      <c r="I201" s="88"/>
    </row>
    <row r="202" spans="7:9" x14ac:dyDescent="0.3">
      <c r="G202" s="88"/>
      <c r="I202" s="88"/>
    </row>
    <row r="203" spans="7:9" x14ac:dyDescent="0.3">
      <c r="G203" s="88"/>
      <c r="I203" s="88"/>
    </row>
    <row r="204" spans="7:9" x14ac:dyDescent="0.3">
      <c r="G204" s="88"/>
      <c r="I204" s="88"/>
    </row>
    <row r="205" spans="7:9" x14ac:dyDescent="0.3">
      <c r="G205" s="88"/>
      <c r="I205" s="88"/>
    </row>
    <row r="206" spans="7:9" x14ac:dyDescent="0.3">
      <c r="G206" s="88"/>
      <c r="I206" s="88"/>
    </row>
    <row r="207" spans="7:9" x14ac:dyDescent="0.3">
      <c r="G207" s="88"/>
      <c r="I207" s="88"/>
    </row>
    <row r="208" spans="7:9" x14ac:dyDescent="0.3">
      <c r="G208" s="88"/>
      <c r="I208" s="88"/>
    </row>
    <row r="209" spans="7:9" x14ac:dyDescent="0.3">
      <c r="G209" s="88"/>
      <c r="I209" s="88"/>
    </row>
    <row r="210" spans="7:9" x14ac:dyDescent="0.3">
      <c r="G210" s="88"/>
      <c r="I210" s="88"/>
    </row>
    <row r="211" spans="7:9" x14ac:dyDescent="0.3">
      <c r="G211" s="88"/>
      <c r="I211" s="88"/>
    </row>
    <row r="212" spans="7:9" x14ac:dyDescent="0.3">
      <c r="G212" s="88"/>
      <c r="I212" s="88"/>
    </row>
    <row r="213" spans="7:9" x14ac:dyDescent="0.3">
      <c r="G213" s="88"/>
      <c r="I213" s="88"/>
    </row>
    <row r="214" spans="7:9" x14ac:dyDescent="0.3">
      <c r="G214" s="88"/>
      <c r="I214" s="88"/>
    </row>
    <row r="215" spans="7:9" x14ac:dyDescent="0.3">
      <c r="G215" s="88"/>
      <c r="I215" s="88"/>
    </row>
    <row r="216" spans="7:9" x14ac:dyDescent="0.3">
      <c r="G216" s="88"/>
      <c r="I216" s="88"/>
    </row>
    <row r="217" spans="7:9" x14ac:dyDescent="0.3">
      <c r="G217" s="88"/>
      <c r="I217" s="88"/>
    </row>
    <row r="218" spans="7:9" x14ac:dyDescent="0.3">
      <c r="G218" s="88"/>
      <c r="I218" s="88"/>
    </row>
    <row r="219" spans="7:9" x14ac:dyDescent="0.3">
      <c r="G219" s="88"/>
      <c r="I219" s="88"/>
    </row>
    <row r="220" spans="7:9" x14ac:dyDescent="0.3">
      <c r="G220" s="88"/>
      <c r="I220" s="88"/>
    </row>
    <row r="221" spans="7:9" x14ac:dyDescent="0.3">
      <c r="G221" s="88"/>
      <c r="I221" s="88"/>
    </row>
    <row r="222" spans="7:9" x14ac:dyDescent="0.3">
      <c r="G222" s="88"/>
      <c r="I222" s="88"/>
    </row>
    <row r="223" spans="7:9" x14ac:dyDescent="0.3">
      <c r="G223" s="88"/>
      <c r="I223" s="88"/>
    </row>
    <row r="224" spans="7:9" x14ac:dyDescent="0.3">
      <c r="G224" s="88"/>
      <c r="I224" s="88"/>
    </row>
    <row r="225" spans="7:9" x14ac:dyDescent="0.3">
      <c r="G225" s="88"/>
      <c r="I225" s="88"/>
    </row>
    <row r="226" spans="7:9" x14ac:dyDescent="0.3">
      <c r="G226" s="88"/>
      <c r="I226" s="88"/>
    </row>
    <row r="227" spans="7:9" x14ac:dyDescent="0.3">
      <c r="G227" s="88"/>
      <c r="I227" s="88"/>
    </row>
    <row r="228" spans="7:9" x14ac:dyDescent="0.3">
      <c r="G228" s="88"/>
      <c r="I228" s="88"/>
    </row>
    <row r="229" spans="7:9" x14ac:dyDescent="0.3">
      <c r="G229" s="88"/>
      <c r="I229" s="88"/>
    </row>
    <row r="230" spans="7:9" x14ac:dyDescent="0.3">
      <c r="G230" s="88"/>
      <c r="I230" s="88"/>
    </row>
    <row r="231" spans="7:9" x14ac:dyDescent="0.3">
      <c r="G231" s="88"/>
      <c r="I231" s="88"/>
    </row>
    <row r="232" spans="7:9" x14ac:dyDescent="0.3">
      <c r="G232" s="88"/>
      <c r="I232" s="88"/>
    </row>
    <row r="233" spans="7:9" x14ac:dyDescent="0.3">
      <c r="G233" s="88"/>
      <c r="I233" s="88"/>
    </row>
    <row r="234" spans="7:9" x14ac:dyDescent="0.3">
      <c r="G234" s="88"/>
      <c r="I234" s="88"/>
    </row>
    <row r="235" spans="7:9" x14ac:dyDescent="0.3">
      <c r="G235" s="88"/>
      <c r="I235" s="88"/>
    </row>
    <row r="236" spans="7:9" x14ac:dyDescent="0.3">
      <c r="G236" s="88"/>
      <c r="I236" s="88"/>
    </row>
    <row r="237" spans="7:9" x14ac:dyDescent="0.3">
      <c r="G237" s="88"/>
      <c r="I237" s="88"/>
    </row>
    <row r="238" spans="7:9" x14ac:dyDescent="0.3">
      <c r="G238" s="88"/>
      <c r="I238" s="88"/>
    </row>
    <row r="239" spans="7:9" x14ac:dyDescent="0.3">
      <c r="G239" s="88"/>
      <c r="I239" s="88"/>
    </row>
    <row r="240" spans="7:9" x14ac:dyDescent="0.3">
      <c r="G240" s="88"/>
      <c r="I240" s="88"/>
    </row>
    <row r="241" spans="7:9" x14ac:dyDescent="0.3">
      <c r="G241" s="88"/>
      <c r="I241" s="88"/>
    </row>
    <row r="242" spans="7:9" x14ac:dyDescent="0.3">
      <c r="G242" s="88"/>
      <c r="I242" s="88"/>
    </row>
    <row r="243" spans="7:9" x14ac:dyDescent="0.3">
      <c r="G243" s="88"/>
      <c r="I243" s="88"/>
    </row>
    <row r="244" spans="7:9" x14ac:dyDescent="0.3">
      <c r="G244" s="88"/>
      <c r="I244" s="88"/>
    </row>
    <row r="245" spans="7:9" x14ac:dyDescent="0.3">
      <c r="G245" s="88"/>
      <c r="I245" s="88"/>
    </row>
    <row r="246" spans="7:9" x14ac:dyDescent="0.3">
      <c r="G246" s="88"/>
      <c r="I246" s="88"/>
    </row>
    <row r="247" spans="7:9" x14ac:dyDescent="0.3">
      <c r="G247" s="88"/>
      <c r="I247" s="88"/>
    </row>
    <row r="248" spans="7:9" x14ac:dyDescent="0.3">
      <c r="G248" s="88"/>
      <c r="I248" s="88"/>
    </row>
    <row r="249" spans="7:9" x14ac:dyDescent="0.3">
      <c r="G249" s="88"/>
      <c r="I249" s="88"/>
    </row>
    <row r="250" spans="7:9" x14ac:dyDescent="0.3">
      <c r="G250" s="88"/>
      <c r="I250" s="88"/>
    </row>
    <row r="251" spans="7:9" x14ac:dyDescent="0.3">
      <c r="G251" s="88"/>
      <c r="I251" s="88"/>
    </row>
    <row r="252" spans="7:9" x14ac:dyDescent="0.3">
      <c r="G252" s="88"/>
      <c r="I252" s="88"/>
    </row>
    <row r="253" spans="7:9" x14ac:dyDescent="0.3">
      <c r="G253" s="88"/>
      <c r="I253" s="88"/>
    </row>
    <row r="254" spans="7:9" x14ac:dyDescent="0.3">
      <c r="G254" s="88"/>
      <c r="I254" s="88"/>
    </row>
    <row r="255" spans="7:9" x14ac:dyDescent="0.3">
      <c r="G255" s="88"/>
      <c r="I255" s="88"/>
    </row>
    <row r="256" spans="7:9" x14ac:dyDescent="0.3">
      <c r="G256" s="88"/>
      <c r="I256" s="88"/>
    </row>
    <row r="257" spans="7:9" x14ac:dyDescent="0.3">
      <c r="G257" s="88"/>
      <c r="I257" s="88"/>
    </row>
    <row r="258" spans="7:9" x14ac:dyDescent="0.3">
      <c r="G258" s="88"/>
      <c r="I258" s="88"/>
    </row>
    <row r="259" spans="7:9" x14ac:dyDescent="0.3">
      <c r="G259" s="88"/>
      <c r="I259" s="88"/>
    </row>
    <row r="260" spans="7:9" x14ac:dyDescent="0.3">
      <c r="G260" s="88"/>
      <c r="I260" s="88"/>
    </row>
    <row r="261" spans="7:9" x14ac:dyDescent="0.3">
      <c r="G261" s="88"/>
      <c r="I261" s="88"/>
    </row>
    <row r="262" spans="7:9" x14ac:dyDescent="0.3">
      <c r="G262" s="88"/>
      <c r="I262" s="88"/>
    </row>
    <row r="263" spans="7:9" x14ac:dyDescent="0.3">
      <c r="G263" s="88"/>
      <c r="I263" s="88"/>
    </row>
    <row r="264" spans="7:9" x14ac:dyDescent="0.3">
      <c r="G264" s="88"/>
      <c r="I264" s="88"/>
    </row>
    <row r="265" spans="7:9" x14ac:dyDescent="0.3">
      <c r="G265" s="88"/>
      <c r="I265" s="88"/>
    </row>
    <row r="266" spans="7:9" x14ac:dyDescent="0.3">
      <c r="G266" s="88"/>
      <c r="I266" s="88"/>
    </row>
    <row r="267" spans="7:9" x14ac:dyDescent="0.3">
      <c r="G267" s="88"/>
      <c r="I267" s="88"/>
    </row>
    <row r="268" spans="7:9" x14ac:dyDescent="0.3">
      <c r="G268" s="88"/>
      <c r="I268" s="88"/>
    </row>
    <row r="269" spans="7:9" x14ac:dyDescent="0.3">
      <c r="G269" s="88"/>
      <c r="I269" s="88"/>
    </row>
    <row r="270" spans="7:9" x14ac:dyDescent="0.3">
      <c r="G270" s="88"/>
      <c r="I270" s="88"/>
    </row>
    <row r="271" spans="7:9" x14ac:dyDescent="0.3">
      <c r="G271" s="88"/>
      <c r="I271" s="88"/>
    </row>
    <row r="272" spans="7:9" x14ac:dyDescent="0.3">
      <c r="G272" s="88"/>
      <c r="I272" s="88"/>
    </row>
    <row r="273" spans="7:9" x14ac:dyDescent="0.3">
      <c r="G273" s="88"/>
      <c r="I273" s="88"/>
    </row>
    <row r="274" spans="7:9" x14ac:dyDescent="0.3">
      <c r="G274" s="88"/>
      <c r="I274" s="88"/>
    </row>
    <row r="275" spans="7:9" x14ac:dyDescent="0.3">
      <c r="G275" s="88"/>
      <c r="I275" s="88"/>
    </row>
    <row r="276" spans="7:9" x14ac:dyDescent="0.3">
      <c r="G276" s="88"/>
      <c r="I276" s="88"/>
    </row>
    <row r="277" spans="7:9" x14ac:dyDescent="0.3">
      <c r="G277" s="88"/>
      <c r="I277" s="88"/>
    </row>
    <row r="278" spans="7:9" x14ac:dyDescent="0.3">
      <c r="G278" s="88"/>
      <c r="I278" s="88"/>
    </row>
    <row r="279" spans="7:9" x14ac:dyDescent="0.3">
      <c r="G279" s="88"/>
      <c r="I279" s="88"/>
    </row>
    <row r="280" spans="7:9" x14ac:dyDescent="0.3">
      <c r="G280" s="88"/>
      <c r="I280" s="88"/>
    </row>
    <row r="281" spans="7:9" x14ac:dyDescent="0.3">
      <c r="G281" s="88"/>
      <c r="I281" s="88"/>
    </row>
    <row r="282" spans="7:9" x14ac:dyDescent="0.3">
      <c r="G282" s="88"/>
      <c r="I282" s="88"/>
    </row>
    <row r="283" spans="7:9" x14ac:dyDescent="0.3">
      <c r="G283" s="88"/>
      <c r="I283" s="88"/>
    </row>
    <row r="284" spans="7:9" x14ac:dyDescent="0.3">
      <c r="G284" s="88"/>
      <c r="I284" s="88"/>
    </row>
    <row r="285" spans="7:9" x14ac:dyDescent="0.3">
      <c r="G285" s="88"/>
      <c r="I285" s="88"/>
    </row>
    <row r="286" spans="7:9" x14ac:dyDescent="0.3">
      <c r="G286" s="88"/>
      <c r="I286" s="88"/>
    </row>
    <row r="287" spans="7:9" x14ac:dyDescent="0.3">
      <c r="G287" s="88"/>
      <c r="I287" s="88"/>
    </row>
    <row r="288" spans="7:9" x14ac:dyDescent="0.3">
      <c r="G288" s="88"/>
      <c r="I288" s="88"/>
    </row>
    <row r="289" spans="7:9" x14ac:dyDescent="0.3">
      <c r="G289" s="88"/>
      <c r="I289" s="88"/>
    </row>
    <row r="290" spans="7:9" x14ac:dyDescent="0.3">
      <c r="G290" s="88"/>
      <c r="I290" s="88"/>
    </row>
    <row r="291" spans="7:9" x14ac:dyDescent="0.3">
      <c r="G291" s="88"/>
      <c r="I291" s="88"/>
    </row>
    <row r="292" spans="7:9" x14ac:dyDescent="0.3">
      <c r="G292" s="88"/>
      <c r="I292" s="88"/>
    </row>
    <row r="293" spans="7:9" x14ac:dyDescent="0.3">
      <c r="G293" s="88"/>
      <c r="I293" s="88"/>
    </row>
    <row r="294" spans="7:9" x14ac:dyDescent="0.3">
      <c r="G294" s="88"/>
      <c r="I294" s="88"/>
    </row>
    <row r="295" spans="7:9" x14ac:dyDescent="0.3">
      <c r="G295" s="88"/>
      <c r="I295" s="88"/>
    </row>
    <row r="296" spans="7:9" x14ac:dyDescent="0.3">
      <c r="G296" s="88"/>
      <c r="I296" s="88"/>
    </row>
    <row r="297" spans="7:9" x14ac:dyDescent="0.3">
      <c r="G297" s="88"/>
      <c r="I297" s="88"/>
    </row>
    <row r="298" spans="7:9" x14ac:dyDescent="0.3">
      <c r="G298" s="88"/>
      <c r="I298" s="88"/>
    </row>
    <row r="299" spans="7:9" x14ac:dyDescent="0.3">
      <c r="G299" s="88"/>
      <c r="I299" s="88"/>
    </row>
    <row r="300" spans="7:9" x14ac:dyDescent="0.3">
      <c r="G300" s="88"/>
      <c r="I300" s="88"/>
    </row>
    <row r="301" spans="7:9" x14ac:dyDescent="0.3">
      <c r="G301" s="88"/>
      <c r="I301" s="88"/>
    </row>
    <row r="302" spans="7:9" x14ac:dyDescent="0.3">
      <c r="G302" s="88"/>
      <c r="I302" s="88"/>
    </row>
    <row r="303" spans="7:9" x14ac:dyDescent="0.3">
      <c r="G303" s="88"/>
      <c r="I303" s="88"/>
    </row>
    <row r="304" spans="7:9" x14ac:dyDescent="0.3">
      <c r="G304" s="88"/>
      <c r="I304" s="88"/>
    </row>
    <row r="305" spans="7:9" x14ac:dyDescent="0.3">
      <c r="G305" s="88"/>
      <c r="I305" s="88"/>
    </row>
    <row r="306" spans="7:9" x14ac:dyDescent="0.3">
      <c r="G306" s="88"/>
      <c r="I306" s="88"/>
    </row>
    <row r="307" spans="7:9" x14ac:dyDescent="0.3">
      <c r="G307" s="88"/>
      <c r="I307" s="88"/>
    </row>
    <row r="308" spans="7:9" x14ac:dyDescent="0.3">
      <c r="G308" s="88"/>
      <c r="I308" s="88"/>
    </row>
    <row r="309" spans="7:9" x14ac:dyDescent="0.3">
      <c r="G309" s="88"/>
      <c r="I309" s="88"/>
    </row>
    <row r="310" spans="7:9" x14ac:dyDescent="0.3">
      <c r="G310" s="88"/>
      <c r="I310" s="88"/>
    </row>
    <row r="311" spans="7:9" x14ac:dyDescent="0.3">
      <c r="G311" s="88"/>
      <c r="I311" s="88"/>
    </row>
    <row r="312" spans="7:9" x14ac:dyDescent="0.3">
      <c r="G312" s="88"/>
      <c r="I312" s="88"/>
    </row>
    <row r="313" spans="7:9" x14ac:dyDescent="0.3">
      <c r="G313" s="88"/>
      <c r="I313" s="88"/>
    </row>
    <row r="314" spans="7:9" x14ac:dyDescent="0.3">
      <c r="G314" s="88"/>
      <c r="I314" s="88"/>
    </row>
    <row r="315" spans="7:9" x14ac:dyDescent="0.3">
      <c r="G315" s="88"/>
      <c r="I315" s="88"/>
    </row>
    <row r="316" spans="7:9" x14ac:dyDescent="0.3">
      <c r="G316" s="88"/>
      <c r="I316" s="88"/>
    </row>
    <row r="317" spans="7:9" x14ac:dyDescent="0.3">
      <c r="G317" s="88"/>
      <c r="I317" s="88"/>
    </row>
    <row r="318" spans="7:9" x14ac:dyDescent="0.3">
      <c r="G318" s="88"/>
      <c r="I318" s="88"/>
    </row>
    <row r="319" spans="7:9" x14ac:dyDescent="0.3">
      <c r="G319" s="88"/>
      <c r="I319" s="88"/>
    </row>
    <row r="320" spans="7:9" x14ac:dyDescent="0.3">
      <c r="G320" s="88"/>
      <c r="I320" s="88"/>
    </row>
    <row r="321" spans="7:9" x14ac:dyDescent="0.3">
      <c r="G321" s="88"/>
      <c r="I321" s="88"/>
    </row>
    <row r="322" spans="7:9" x14ac:dyDescent="0.3">
      <c r="G322" s="88"/>
      <c r="I322" s="88"/>
    </row>
    <row r="323" spans="7:9" x14ac:dyDescent="0.3">
      <c r="G323" s="88"/>
      <c r="I323" s="88"/>
    </row>
    <row r="324" spans="7:9" x14ac:dyDescent="0.3">
      <c r="G324" s="88"/>
      <c r="I324" s="88"/>
    </row>
    <row r="325" spans="7:9" x14ac:dyDescent="0.3">
      <c r="G325" s="88"/>
      <c r="I325" s="88"/>
    </row>
    <row r="326" spans="7:9" x14ac:dyDescent="0.3">
      <c r="G326" s="88"/>
      <c r="I326" s="88"/>
    </row>
    <row r="327" spans="7:9" x14ac:dyDescent="0.3">
      <c r="G327" s="88"/>
      <c r="I327" s="88"/>
    </row>
    <row r="328" spans="7:9" x14ac:dyDescent="0.3">
      <c r="G328" s="88"/>
      <c r="I328" s="88"/>
    </row>
    <row r="329" spans="7:9" x14ac:dyDescent="0.3">
      <c r="G329" s="88"/>
      <c r="I329" s="88"/>
    </row>
    <row r="330" spans="7:9" x14ac:dyDescent="0.3">
      <c r="G330" s="88"/>
      <c r="I330" s="88"/>
    </row>
    <row r="331" spans="7:9" x14ac:dyDescent="0.3">
      <c r="G331" s="88"/>
      <c r="I331" s="88"/>
    </row>
    <row r="332" spans="7:9" x14ac:dyDescent="0.3">
      <c r="G332" s="88"/>
      <c r="I332" s="88"/>
    </row>
    <row r="333" spans="7:9" x14ac:dyDescent="0.3">
      <c r="G333" s="88"/>
      <c r="I333" s="88"/>
    </row>
    <row r="334" spans="7:9" x14ac:dyDescent="0.3">
      <c r="G334" s="88"/>
      <c r="I334" s="88"/>
    </row>
    <row r="335" spans="7:9" x14ac:dyDescent="0.3">
      <c r="G335" s="88"/>
      <c r="I335" s="88"/>
    </row>
    <row r="336" spans="7:9" x14ac:dyDescent="0.3">
      <c r="G336" s="88"/>
      <c r="I336" s="88"/>
    </row>
    <row r="337" spans="7:9" x14ac:dyDescent="0.3">
      <c r="G337" s="88"/>
      <c r="I337" s="88"/>
    </row>
    <row r="338" spans="7:9" x14ac:dyDescent="0.3">
      <c r="G338" s="88"/>
      <c r="I338" s="88"/>
    </row>
    <row r="339" spans="7:9" x14ac:dyDescent="0.3">
      <c r="G339" s="88"/>
      <c r="I339" s="88"/>
    </row>
    <row r="340" spans="7:9" x14ac:dyDescent="0.3">
      <c r="G340" s="88"/>
      <c r="I340" s="88"/>
    </row>
    <row r="341" spans="7:9" x14ac:dyDescent="0.3">
      <c r="G341" s="88"/>
      <c r="I341" s="88"/>
    </row>
    <row r="342" spans="7:9" x14ac:dyDescent="0.3">
      <c r="G342" s="88"/>
      <c r="I342" s="88"/>
    </row>
    <row r="343" spans="7:9" x14ac:dyDescent="0.3">
      <c r="G343" s="88"/>
      <c r="I343" s="88"/>
    </row>
    <row r="344" spans="7:9" x14ac:dyDescent="0.3">
      <c r="G344" s="88"/>
      <c r="I344" s="88"/>
    </row>
    <row r="345" spans="7:9" x14ac:dyDescent="0.3">
      <c r="G345" s="88"/>
      <c r="I345" s="88"/>
    </row>
    <row r="346" spans="7:9" x14ac:dyDescent="0.3">
      <c r="G346" s="88"/>
      <c r="I346" s="88"/>
    </row>
    <row r="347" spans="7:9" x14ac:dyDescent="0.3">
      <c r="G347" s="88"/>
      <c r="I347" s="88"/>
    </row>
    <row r="348" spans="7:9" x14ac:dyDescent="0.3">
      <c r="G348" s="88"/>
      <c r="I348" s="88"/>
    </row>
    <row r="349" spans="7:9" x14ac:dyDescent="0.3">
      <c r="G349" s="88"/>
      <c r="I349" s="88"/>
    </row>
    <row r="350" spans="7:9" x14ac:dyDescent="0.3">
      <c r="G350" s="88"/>
      <c r="I350" s="88"/>
    </row>
    <row r="351" spans="7:9" x14ac:dyDescent="0.3">
      <c r="G351" s="88"/>
      <c r="I351" s="88"/>
    </row>
    <row r="352" spans="7:9" x14ac:dyDescent="0.3">
      <c r="G352" s="88"/>
      <c r="I352" s="88"/>
    </row>
    <row r="353" spans="7:9" x14ac:dyDescent="0.3">
      <c r="G353" s="88"/>
      <c r="I353" s="88"/>
    </row>
    <row r="354" spans="7:9" x14ac:dyDescent="0.3">
      <c r="G354" s="88"/>
      <c r="I354" s="88"/>
    </row>
    <row r="355" spans="7:9" x14ac:dyDescent="0.3">
      <c r="G355" s="88"/>
      <c r="I355" s="88"/>
    </row>
    <row r="356" spans="7:9" x14ac:dyDescent="0.3">
      <c r="G356" s="88"/>
      <c r="I356" s="88"/>
    </row>
    <row r="357" spans="7:9" x14ac:dyDescent="0.3">
      <c r="G357" s="88"/>
      <c r="I357" s="88"/>
    </row>
    <row r="358" spans="7:9" x14ac:dyDescent="0.3">
      <c r="G358" s="88"/>
      <c r="I358" s="88"/>
    </row>
    <row r="359" spans="7:9" x14ac:dyDescent="0.3">
      <c r="G359" s="88"/>
      <c r="I359" s="88"/>
    </row>
    <row r="360" spans="7:9" x14ac:dyDescent="0.3">
      <c r="G360" s="88"/>
      <c r="I360" s="88"/>
    </row>
    <row r="361" spans="7:9" x14ac:dyDescent="0.3">
      <c r="G361" s="88"/>
      <c r="I361" s="88"/>
    </row>
    <row r="362" spans="7:9" x14ac:dyDescent="0.3">
      <c r="G362" s="88"/>
      <c r="I362" s="88"/>
    </row>
    <row r="363" spans="7:9" x14ac:dyDescent="0.3">
      <c r="G363" s="88"/>
      <c r="I363" s="88"/>
    </row>
    <row r="364" spans="7:9" x14ac:dyDescent="0.3">
      <c r="G364" s="88"/>
      <c r="I364" s="88"/>
    </row>
    <row r="365" spans="7:9" x14ac:dyDescent="0.3">
      <c r="G365" s="88"/>
      <c r="I365" s="88"/>
    </row>
    <row r="366" spans="7:9" x14ac:dyDescent="0.3">
      <c r="G366" s="88"/>
      <c r="I366" s="88"/>
    </row>
    <row r="367" spans="7:9" x14ac:dyDescent="0.3">
      <c r="G367" s="88"/>
      <c r="I367" s="88"/>
    </row>
    <row r="368" spans="7:9" x14ac:dyDescent="0.3">
      <c r="G368" s="88"/>
      <c r="I368" s="88"/>
    </row>
    <row r="369" spans="7:9" x14ac:dyDescent="0.3">
      <c r="G369" s="88"/>
      <c r="I369" s="88"/>
    </row>
    <row r="370" spans="7:9" x14ac:dyDescent="0.3">
      <c r="G370" s="88"/>
      <c r="I370" s="88"/>
    </row>
    <row r="371" spans="7:9" x14ac:dyDescent="0.3">
      <c r="G371" s="88"/>
      <c r="I371" s="88"/>
    </row>
    <row r="372" spans="7:9" x14ac:dyDescent="0.3">
      <c r="G372" s="88"/>
      <c r="I372" s="88"/>
    </row>
    <row r="373" spans="7:9" x14ac:dyDescent="0.3">
      <c r="G373" s="88"/>
      <c r="I373" s="88"/>
    </row>
    <row r="374" spans="7:9" x14ac:dyDescent="0.3">
      <c r="G374" s="88"/>
      <c r="I374" s="88"/>
    </row>
    <row r="375" spans="7:9" x14ac:dyDescent="0.3">
      <c r="G375" s="88"/>
      <c r="I375" s="88"/>
    </row>
    <row r="376" spans="7:9" x14ac:dyDescent="0.3">
      <c r="G376" s="88"/>
      <c r="I376" s="88"/>
    </row>
    <row r="377" spans="7:9" x14ac:dyDescent="0.3">
      <c r="G377" s="88"/>
      <c r="I377" s="88"/>
    </row>
    <row r="378" spans="7:9" x14ac:dyDescent="0.3">
      <c r="G378" s="88"/>
      <c r="I378" s="88"/>
    </row>
    <row r="379" spans="7:9" x14ac:dyDescent="0.3">
      <c r="G379" s="88"/>
      <c r="I379" s="88"/>
    </row>
    <row r="380" spans="7:9" x14ac:dyDescent="0.3">
      <c r="G380" s="88"/>
      <c r="I380" s="88"/>
    </row>
    <row r="381" spans="7:9" x14ac:dyDescent="0.3">
      <c r="G381" s="88"/>
      <c r="I381" s="88"/>
    </row>
    <row r="382" spans="7:9" x14ac:dyDescent="0.3">
      <c r="G382" s="88"/>
      <c r="I382" s="88"/>
    </row>
    <row r="383" spans="7:9" x14ac:dyDescent="0.3">
      <c r="G383" s="88"/>
      <c r="I383" s="88"/>
    </row>
    <row r="384" spans="7:9" x14ac:dyDescent="0.3">
      <c r="G384" s="88"/>
      <c r="I384" s="88"/>
    </row>
    <row r="385" spans="7:9" x14ac:dyDescent="0.3">
      <c r="G385" s="88"/>
      <c r="I385" s="88"/>
    </row>
    <row r="386" spans="7:9" x14ac:dyDescent="0.3">
      <c r="G386" s="88"/>
      <c r="I386" s="88"/>
    </row>
    <row r="387" spans="7:9" x14ac:dyDescent="0.3">
      <c r="G387" s="88"/>
      <c r="I387" s="88"/>
    </row>
    <row r="388" spans="7:9" x14ac:dyDescent="0.3">
      <c r="G388" s="88"/>
      <c r="I388" s="88"/>
    </row>
    <row r="389" spans="7:9" x14ac:dyDescent="0.3">
      <c r="G389" s="88"/>
      <c r="I389" s="88"/>
    </row>
    <row r="390" spans="7:9" x14ac:dyDescent="0.3">
      <c r="G390" s="88"/>
      <c r="I390" s="88"/>
    </row>
    <row r="391" spans="7:9" x14ac:dyDescent="0.3">
      <c r="G391" s="88"/>
      <c r="I391" s="88"/>
    </row>
    <row r="392" spans="7:9" x14ac:dyDescent="0.3">
      <c r="G392" s="88"/>
      <c r="I392" s="88"/>
    </row>
    <row r="393" spans="7:9" x14ac:dyDescent="0.3">
      <c r="G393" s="88"/>
      <c r="I393" s="88"/>
    </row>
    <row r="394" spans="7:9" x14ac:dyDescent="0.3">
      <c r="G394" s="88"/>
      <c r="I394" s="88"/>
    </row>
    <row r="395" spans="7:9" x14ac:dyDescent="0.3">
      <c r="G395" s="88"/>
      <c r="I395" s="88"/>
    </row>
    <row r="396" spans="7:9" x14ac:dyDescent="0.3">
      <c r="G396" s="88"/>
      <c r="I396" s="88"/>
    </row>
    <row r="397" spans="7:9" x14ac:dyDescent="0.3">
      <c r="G397" s="88"/>
      <c r="I397" s="88"/>
    </row>
    <row r="398" spans="7:9" x14ac:dyDescent="0.3">
      <c r="G398" s="88"/>
      <c r="I398" s="88"/>
    </row>
    <row r="399" spans="7:9" x14ac:dyDescent="0.3">
      <c r="G399" s="88"/>
      <c r="I399" s="88"/>
    </row>
    <row r="400" spans="7:9" x14ac:dyDescent="0.3">
      <c r="G400" s="88"/>
      <c r="I400" s="88"/>
    </row>
    <row r="401" spans="7:9" x14ac:dyDescent="0.3">
      <c r="G401" s="88"/>
      <c r="I401" s="88"/>
    </row>
    <row r="402" spans="7:9" x14ac:dyDescent="0.3">
      <c r="G402" s="88"/>
      <c r="I402" s="88"/>
    </row>
    <row r="403" spans="7:9" x14ac:dyDescent="0.3">
      <c r="G403" s="88"/>
      <c r="I403" s="88"/>
    </row>
    <row r="404" spans="7:9" x14ac:dyDescent="0.3">
      <c r="G404" s="88"/>
      <c r="I404" s="88"/>
    </row>
    <row r="405" spans="7:9" x14ac:dyDescent="0.3">
      <c r="G405" s="88"/>
      <c r="I405" s="88"/>
    </row>
    <row r="406" spans="7:9" x14ac:dyDescent="0.3">
      <c r="G406" s="88"/>
      <c r="I406" s="88"/>
    </row>
    <row r="407" spans="7:9" x14ac:dyDescent="0.3">
      <c r="G407" s="88"/>
      <c r="I407" s="88"/>
    </row>
    <row r="408" spans="7:9" x14ac:dyDescent="0.3">
      <c r="G408" s="88"/>
      <c r="I408" s="88"/>
    </row>
    <row r="409" spans="7:9" x14ac:dyDescent="0.3">
      <c r="G409" s="88"/>
      <c r="I409" s="88"/>
    </row>
    <row r="410" spans="7:9" x14ac:dyDescent="0.3">
      <c r="G410" s="88"/>
      <c r="I410" s="88"/>
    </row>
    <row r="411" spans="7:9" x14ac:dyDescent="0.3">
      <c r="G411" s="88"/>
      <c r="I411" s="88"/>
    </row>
    <row r="412" spans="7:9" x14ac:dyDescent="0.3">
      <c r="G412" s="88"/>
      <c r="I412" s="88"/>
    </row>
    <row r="413" spans="7:9" x14ac:dyDescent="0.3">
      <c r="G413" s="88"/>
      <c r="I413" s="88"/>
    </row>
    <row r="414" spans="7:9" x14ac:dyDescent="0.3">
      <c r="G414" s="88"/>
      <c r="I414" s="88"/>
    </row>
    <row r="415" spans="7:9" x14ac:dyDescent="0.3">
      <c r="G415" s="88"/>
      <c r="I415" s="88"/>
    </row>
    <row r="416" spans="7:9" x14ac:dyDescent="0.3">
      <c r="G416" s="88"/>
      <c r="I416" s="88"/>
    </row>
    <row r="417" spans="7:9" x14ac:dyDescent="0.3">
      <c r="G417" s="88"/>
      <c r="I417" s="88"/>
    </row>
    <row r="418" spans="7:9" x14ac:dyDescent="0.3">
      <c r="G418" s="88"/>
      <c r="I418" s="88"/>
    </row>
    <row r="419" spans="7:9" x14ac:dyDescent="0.3">
      <c r="G419" s="88"/>
      <c r="I419" s="88"/>
    </row>
    <row r="420" spans="7:9" x14ac:dyDescent="0.3">
      <c r="G420" s="88"/>
      <c r="I420" s="88"/>
    </row>
    <row r="421" spans="7:9" x14ac:dyDescent="0.3">
      <c r="G421" s="88"/>
      <c r="I421" s="88"/>
    </row>
    <row r="422" spans="7:9" x14ac:dyDescent="0.3">
      <c r="G422" s="88"/>
      <c r="I422" s="88"/>
    </row>
    <row r="423" spans="7:9" x14ac:dyDescent="0.3">
      <c r="G423" s="88"/>
      <c r="I423" s="88"/>
    </row>
    <row r="424" spans="7:9" x14ac:dyDescent="0.3">
      <c r="G424" s="88"/>
      <c r="I424" s="88"/>
    </row>
    <row r="425" spans="7:9" x14ac:dyDescent="0.3">
      <c r="G425" s="88"/>
      <c r="I425" s="88"/>
    </row>
    <row r="426" spans="7:9" x14ac:dyDescent="0.3">
      <c r="G426" s="88"/>
      <c r="I426" s="88"/>
    </row>
    <row r="427" spans="7:9" x14ac:dyDescent="0.3">
      <c r="G427" s="88"/>
      <c r="I427" s="88"/>
    </row>
    <row r="428" spans="7:9" x14ac:dyDescent="0.3">
      <c r="G428" s="88"/>
      <c r="I428" s="88"/>
    </row>
    <row r="429" spans="7:9" x14ac:dyDescent="0.3">
      <c r="G429" s="88"/>
      <c r="I429" s="88"/>
    </row>
    <row r="430" spans="7:9" x14ac:dyDescent="0.3">
      <c r="G430" s="88"/>
      <c r="I430" s="88"/>
    </row>
    <row r="431" spans="7:9" x14ac:dyDescent="0.3">
      <c r="G431" s="88"/>
      <c r="I431" s="88"/>
    </row>
    <row r="432" spans="7:9" x14ac:dyDescent="0.3">
      <c r="G432" s="88"/>
      <c r="I432" s="88"/>
    </row>
    <row r="433" spans="7:9" x14ac:dyDescent="0.3">
      <c r="G433" s="88"/>
      <c r="I433" s="88"/>
    </row>
    <row r="434" spans="7:9" x14ac:dyDescent="0.3">
      <c r="G434" s="88"/>
      <c r="I434" s="88"/>
    </row>
    <row r="435" spans="7:9" x14ac:dyDescent="0.3">
      <c r="G435" s="88"/>
      <c r="I435" s="88"/>
    </row>
    <row r="436" spans="7:9" x14ac:dyDescent="0.3">
      <c r="G436" s="88"/>
      <c r="I436" s="88"/>
    </row>
    <row r="437" spans="7:9" x14ac:dyDescent="0.3">
      <c r="G437" s="88"/>
      <c r="I437" s="88"/>
    </row>
    <row r="438" spans="7:9" x14ac:dyDescent="0.3">
      <c r="G438" s="88"/>
      <c r="I438" s="88"/>
    </row>
    <row r="439" spans="7:9" x14ac:dyDescent="0.3">
      <c r="G439" s="88"/>
      <c r="I439" s="88"/>
    </row>
    <row r="440" spans="7:9" x14ac:dyDescent="0.3">
      <c r="G440" s="88"/>
      <c r="I440" s="88"/>
    </row>
    <row r="441" spans="7:9" x14ac:dyDescent="0.3">
      <c r="G441" s="88"/>
      <c r="I441" s="88"/>
    </row>
    <row r="442" spans="7:9" x14ac:dyDescent="0.3">
      <c r="G442" s="88"/>
      <c r="I442" s="88"/>
    </row>
    <row r="443" spans="7:9" x14ac:dyDescent="0.3">
      <c r="G443" s="88"/>
      <c r="I443" s="88"/>
    </row>
    <row r="444" spans="7:9" x14ac:dyDescent="0.3">
      <c r="G444" s="88"/>
      <c r="I444" s="88"/>
    </row>
    <row r="445" spans="7:9" x14ac:dyDescent="0.3">
      <c r="G445" s="88"/>
      <c r="I445" s="88"/>
    </row>
    <row r="446" spans="7:9" x14ac:dyDescent="0.3">
      <c r="G446" s="88"/>
      <c r="I446" s="88"/>
    </row>
    <row r="447" spans="7:9" x14ac:dyDescent="0.3">
      <c r="G447" s="88"/>
      <c r="I447" s="88"/>
    </row>
    <row r="448" spans="7:9" x14ac:dyDescent="0.3">
      <c r="G448" s="88"/>
      <c r="I448" s="88"/>
    </row>
    <row r="449" spans="7:9" x14ac:dyDescent="0.3">
      <c r="G449" s="88"/>
      <c r="I449" s="88"/>
    </row>
    <row r="450" spans="7:9" x14ac:dyDescent="0.3">
      <c r="G450" s="88"/>
      <c r="I450" s="88"/>
    </row>
    <row r="451" spans="7:9" x14ac:dyDescent="0.3">
      <c r="G451" s="88"/>
      <c r="I451" s="88"/>
    </row>
    <row r="452" spans="7:9" x14ac:dyDescent="0.3">
      <c r="G452" s="88"/>
      <c r="I452" s="88"/>
    </row>
    <row r="453" spans="7:9" x14ac:dyDescent="0.3">
      <c r="G453" s="88"/>
      <c r="I453" s="88"/>
    </row>
    <row r="454" spans="7:9" x14ac:dyDescent="0.3">
      <c r="G454" s="88"/>
      <c r="I454" s="88"/>
    </row>
    <row r="455" spans="7:9" x14ac:dyDescent="0.3">
      <c r="G455" s="88"/>
      <c r="I455" s="88"/>
    </row>
    <row r="456" spans="7:9" x14ac:dyDescent="0.3">
      <c r="G456" s="88"/>
      <c r="I456" s="88"/>
    </row>
    <row r="457" spans="7:9" x14ac:dyDescent="0.3">
      <c r="G457" s="88"/>
      <c r="I457" s="88"/>
    </row>
    <row r="458" spans="7:9" x14ac:dyDescent="0.3">
      <c r="G458" s="88"/>
      <c r="I458" s="88"/>
    </row>
    <row r="459" spans="7:9" x14ac:dyDescent="0.3">
      <c r="G459" s="88"/>
      <c r="I459" s="88"/>
    </row>
    <row r="460" spans="7:9" x14ac:dyDescent="0.3">
      <c r="G460" s="88"/>
      <c r="I460" s="88"/>
    </row>
    <row r="461" spans="7:9" x14ac:dyDescent="0.3">
      <c r="G461" s="88"/>
      <c r="I461" s="88"/>
    </row>
    <row r="462" spans="7:9" x14ac:dyDescent="0.3">
      <c r="G462" s="88"/>
      <c r="I462" s="88"/>
    </row>
    <row r="463" spans="7:9" x14ac:dyDescent="0.3">
      <c r="G463" s="88"/>
      <c r="I463" s="88"/>
    </row>
    <row r="464" spans="7:9" x14ac:dyDescent="0.3">
      <c r="G464" s="88"/>
      <c r="I464" s="88"/>
    </row>
    <row r="465" spans="7:9" x14ac:dyDescent="0.3">
      <c r="G465" s="88"/>
      <c r="I465" s="88"/>
    </row>
    <row r="466" spans="7:9" x14ac:dyDescent="0.3">
      <c r="G466" s="88"/>
      <c r="I466" s="88"/>
    </row>
    <row r="467" spans="7:9" x14ac:dyDescent="0.3">
      <c r="G467" s="88"/>
      <c r="I467" s="88"/>
    </row>
    <row r="468" spans="7:9" x14ac:dyDescent="0.3">
      <c r="G468" s="88"/>
      <c r="I468" s="88"/>
    </row>
    <row r="469" spans="7:9" x14ac:dyDescent="0.3">
      <c r="G469" s="88"/>
      <c r="I469" s="88"/>
    </row>
    <row r="470" spans="7:9" x14ac:dyDescent="0.3">
      <c r="G470" s="88"/>
      <c r="I470" s="88"/>
    </row>
    <row r="471" spans="7:9" x14ac:dyDescent="0.3">
      <c r="G471" s="88"/>
      <c r="I471" s="88"/>
    </row>
    <row r="472" spans="7:9" x14ac:dyDescent="0.3">
      <c r="G472" s="88"/>
      <c r="I472" s="88"/>
    </row>
    <row r="473" spans="7:9" x14ac:dyDescent="0.3">
      <c r="G473" s="88"/>
      <c r="I473" s="88"/>
    </row>
    <row r="474" spans="7:9" x14ac:dyDescent="0.3">
      <c r="G474" s="88"/>
      <c r="I474" s="88"/>
    </row>
    <row r="475" spans="7:9" x14ac:dyDescent="0.3">
      <c r="G475" s="88"/>
      <c r="I475" s="88"/>
    </row>
    <row r="476" spans="7:9" x14ac:dyDescent="0.3">
      <c r="G476" s="88"/>
      <c r="I476" s="88"/>
    </row>
    <row r="477" spans="7:9" x14ac:dyDescent="0.3">
      <c r="G477" s="88"/>
      <c r="I477" s="88"/>
    </row>
    <row r="478" spans="7:9" x14ac:dyDescent="0.3">
      <c r="G478" s="88"/>
      <c r="I478" s="88"/>
    </row>
    <row r="479" spans="7:9" x14ac:dyDescent="0.3">
      <c r="G479" s="88"/>
      <c r="I479" s="88"/>
    </row>
    <row r="480" spans="7:9" x14ac:dyDescent="0.3">
      <c r="G480" s="88"/>
      <c r="I480" s="88"/>
    </row>
    <row r="481" spans="7:9" x14ac:dyDescent="0.3">
      <c r="G481" s="88"/>
      <c r="I481" s="88"/>
    </row>
    <row r="482" spans="7:9" x14ac:dyDescent="0.3">
      <c r="G482" s="88"/>
      <c r="I482" s="88"/>
    </row>
    <row r="483" spans="7:9" x14ac:dyDescent="0.3">
      <c r="G483" s="88"/>
      <c r="I483" s="88"/>
    </row>
    <row r="484" spans="7:9" x14ac:dyDescent="0.3">
      <c r="G484" s="88"/>
      <c r="I484" s="88"/>
    </row>
    <row r="485" spans="7:9" x14ac:dyDescent="0.3">
      <c r="G485" s="88"/>
      <c r="I485" s="88"/>
    </row>
    <row r="486" spans="7:9" x14ac:dyDescent="0.3">
      <c r="G486" s="88"/>
      <c r="I486" s="88"/>
    </row>
    <row r="487" spans="7:9" x14ac:dyDescent="0.3">
      <c r="G487" s="88"/>
      <c r="I487" s="88"/>
    </row>
    <row r="488" spans="7:9" x14ac:dyDescent="0.3">
      <c r="G488" s="88"/>
      <c r="I488" s="88"/>
    </row>
    <row r="489" spans="7:9" x14ac:dyDescent="0.3">
      <c r="G489" s="88"/>
      <c r="I489" s="88"/>
    </row>
    <row r="490" spans="7:9" x14ac:dyDescent="0.3">
      <c r="G490" s="88"/>
      <c r="I490" s="88"/>
    </row>
    <row r="491" spans="7:9" x14ac:dyDescent="0.3">
      <c r="G491" s="88"/>
      <c r="I491" s="88"/>
    </row>
    <row r="492" spans="7:9" x14ac:dyDescent="0.3">
      <c r="G492" s="88"/>
      <c r="I492" s="88"/>
    </row>
    <row r="493" spans="7:9" x14ac:dyDescent="0.3">
      <c r="G493" s="88"/>
      <c r="I493" s="88"/>
    </row>
    <row r="494" spans="7:9" x14ac:dyDescent="0.3">
      <c r="G494" s="88"/>
      <c r="I494" s="88"/>
    </row>
    <row r="495" spans="7:9" x14ac:dyDescent="0.3">
      <c r="G495" s="88"/>
      <c r="I495" s="88"/>
    </row>
    <row r="496" spans="7:9" x14ac:dyDescent="0.3">
      <c r="G496" s="88"/>
      <c r="I496" s="88"/>
    </row>
    <row r="497" spans="7:9" x14ac:dyDescent="0.3">
      <c r="G497" s="88"/>
      <c r="I497" s="88"/>
    </row>
    <row r="498" spans="7:9" x14ac:dyDescent="0.3">
      <c r="G498" s="88"/>
      <c r="I498" s="88"/>
    </row>
    <row r="499" spans="7:9" x14ac:dyDescent="0.3">
      <c r="G499" s="88"/>
      <c r="I499" s="88"/>
    </row>
    <row r="500" spans="7:9" x14ac:dyDescent="0.3">
      <c r="G500" s="88"/>
      <c r="I500" s="88"/>
    </row>
    <row r="501" spans="7:9" x14ac:dyDescent="0.3">
      <c r="G501" s="88"/>
      <c r="I501" s="88"/>
    </row>
    <row r="502" spans="7:9" x14ac:dyDescent="0.3">
      <c r="G502" s="88"/>
      <c r="I502" s="88"/>
    </row>
    <row r="503" spans="7:9" x14ac:dyDescent="0.3">
      <c r="G503" s="88"/>
      <c r="I503" s="88"/>
    </row>
    <row r="504" spans="7:9" x14ac:dyDescent="0.3">
      <c r="G504" s="88"/>
      <c r="I504" s="88"/>
    </row>
    <row r="505" spans="7:9" x14ac:dyDescent="0.3">
      <c r="G505" s="88"/>
      <c r="I505" s="88"/>
    </row>
    <row r="506" spans="7:9" x14ac:dyDescent="0.3">
      <c r="G506" s="88"/>
      <c r="I506" s="88"/>
    </row>
    <row r="507" spans="7:9" x14ac:dyDescent="0.3">
      <c r="G507" s="88"/>
      <c r="I507" s="88"/>
    </row>
    <row r="508" spans="7:9" x14ac:dyDescent="0.3">
      <c r="G508" s="88"/>
      <c r="I508" s="88"/>
    </row>
    <row r="509" spans="7:9" x14ac:dyDescent="0.3">
      <c r="G509" s="88"/>
      <c r="I509" s="88"/>
    </row>
    <row r="510" spans="7:9" x14ac:dyDescent="0.3">
      <c r="G510" s="88"/>
      <c r="I510" s="88"/>
    </row>
    <row r="511" spans="7:9" x14ac:dyDescent="0.3">
      <c r="G511" s="88"/>
      <c r="I511" s="88"/>
    </row>
    <row r="512" spans="7:9" x14ac:dyDescent="0.3">
      <c r="G512" s="88"/>
      <c r="I512" s="88"/>
    </row>
    <row r="513" spans="7:9" x14ac:dyDescent="0.3">
      <c r="G513" s="88"/>
      <c r="I513" s="88"/>
    </row>
    <row r="514" spans="7:9" x14ac:dyDescent="0.3">
      <c r="G514" s="88"/>
      <c r="I514" s="88"/>
    </row>
    <row r="515" spans="7:9" x14ac:dyDescent="0.3">
      <c r="G515" s="88"/>
      <c r="I515" s="88"/>
    </row>
    <row r="516" spans="7:9" x14ac:dyDescent="0.3">
      <c r="G516" s="88"/>
      <c r="I516" s="88"/>
    </row>
    <row r="517" spans="7:9" x14ac:dyDescent="0.3">
      <c r="G517" s="88"/>
      <c r="I517" s="88"/>
    </row>
    <row r="518" spans="7:9" x14ac:dyDescent="0.3">
      <c r="G518" s="88"/>
      <c r="I518" s="88"/>
    </row>
    <row r="519" spans="7:9" x14ac:dyDescent="0.3">
      <c r="G519" s="88"/>
      <c r="I519" s="88"/>
    </row>
    <row r="520" spans="7:9" x14ac:dyDescent="0.3">
      <c r="G520" s="88"/>
      <c r="I520" s="88"/>
    </row>
    <row r="521" spans="7:9" x14ac:dyDescent="0.3">
      <c r="G521" s="88"/>
      <c r="I521" s="88"/>
    </row>
    <row r="522" spans="7:9" x14ac:dyDescent="0.3">
      <c r="G522" s="88"/>
      <c r="I522" s="88"/>
    </row>
    <row r="523" spans="7:9" x14ac:dyDescent="0.3">
      <c r="G523" s="88"/>
      <c r="I523" s="88"/>
    </row>
    <row r="524" spans="7:9" x14ac:dyDescent="0.3">
      <c r="G524" s="88"/>
      <c r="I524" s="88"/>
    </row>
    <row r="525" spans="7:9" x14ac:dyDescent="0.3">
      <c r="G525" s="88"/>
      <c r="I525" s="88"/>
    </row>
    <row r="526" spans="7:9" x14ac:dyDescent="0.3">
      <c r="G526" s="88"/>
      <c r="I526" s="88"/>
    </row>
    <row r="527" spans="7:9" x14ac:dyDescent="0.3">
      <c r="G527" s="88"/>
      <c r="I527" s="88"/>
    </row>
    <row r="528" spans="7:9" x14ac:dyDescent="0.3">
      <c r="G528" s="88"/>
      <c r="I528" s="88"/>
    </row>
    <row r="529" spans="7:9" x14ac:dyDescent="0.3">
      <c r="G529" s="88"/>
      <c r="I529" s="88"/>
    </row>
    <row r="530" spans="7:9" x14ac:dyDescent="0.3">
      <c r="G530" s="88"/>
      <c r="I530" s="88"/>
    </row>
    <row r="531" spans="7:9" x14ac:dyDescent="0.3">
      <c r="G531" s="88"/>
      <c r="I531" s="88"/>
    </row>
    <row r="532" spans="7:9" x14ac:dyDescent="0.3">
      <c r="G532" s="88"/>
      <c r="I532" s="88"/>
    </row>
    <row r="533" spans="7:9" x14ac:dyDescent="0.3">
      <c r="G533" s="88"/>
      <c r="I533" s="88"/>
    </row>
    <row r="534" spans="7:9" x14ac:dyDescent="0.3">
      <c r="G534" s="88"/>
      <c r="I534" s="88"/>
    </row>
    <row r="535" spans="7:9" x14ac:dyDescent="0.3">
      <c r="G535" s="88"/>
      <c r="I535" s="88"/>
    </row>
    <row r="536" spans="7:9" x14ac:dyDescent="0.3">
      <c r="G536" s="88"/>
      <c r="I536" s="88"/>
    </row>
    <row r="537" spans="7:9" x14ac:dyDescent="0.3">
      <c r="G537" s="88"/>
      <c r="I537" s="88"/>
    </row>
    <row r="538" spans="7:9" x14ac:dyDescent="0.3">
      <c r="G538" s="88"/>
      <c r="I538" s="88"/>
    </row>
    <row r="539" spans="7:9" x14ac:dyDescent="0.3">
      <c r="G539" s="88"/>
      <c r="I539" s="88"/>
    </row>
    <row r="540" spans="7:9" x14ac:dyDescent="0.3">
      <c r="G540" s="88"/>
      <c r="I540" s="88"/>
    </row>
    <row r="541" spans="7:9" x14ac:dyDescent="0.3">
      <c r="G541" s="88"/>
      <c r="I541" s="88"/>
    </row>
    <row r="542" spans="7:9" x14ac:dyDescent="0.3">
      <c r="G542" s="88"/>
      <c r="I542" s="88"/>
    </row>
    <row r="543" spans="7:9" x14ac:dyDescent="0.3">
      <c r="G543" s="88"/>
      <c r="I543" s="88"/>
    </row>
    <row r="544" spans="7:9" x14ac:dyDescent="0.3">
      <c r="G544" s="88"/>
      <c r="I544" s="88"/>
    </row>
    <row r="545" spans="7:9" x14ac:dyDescent="0.3">
      <c r="G545" s="88"/>
      <c r="I545" s="88"/>
    </row>
    <row r="546" spans="7:9" x14ac:dyDescent="0.3">
      <c r="G546" s="88"/>
      <c r="I546" s="88"/>
    </row>
    <row r="547" spans="7:9" x14ac:dyDescent="0.3">
      <c r="G547" s="88"/>
      <c r="I547" s="88"/>
    </row>
    <row r="548" spans="7:9" x14ac:dyDescent="0.3">
      <c r="G548" s="88"/>
      <c r="I548" s="88"/>
    </row>
    <row r="549" spans="7:9" x14ac:dyDescent="0.3">
      <c r="G549" s="88"/>
      <c r="I549" s="88"/>
    </row>
    <row r="550" spans="7:9" x14ac:dyDescent="0.3">
      <c r="G550" s="88"/>
      <c r="I550" s="88"/>
    </row>
    <row r="551" spans="7:9" x14ac:dyDescent="0.3">
      <c r="G551" s="88"/>
      <c r="I551" s="88"/>
    </row>
    <row r="552" spans="7:9" x14ac:dyDescent="0.3">
      <c r="G552" s="88"/>
      <c r="I552" s="88"/>
    </row>
    <row r="553" spans="7:9" x14ac:dyDescent="0.3">
      <c r="G553" s="88"/>
      <c r="I553" s="88"/>
    </row>
    <row r="554" spans="7:9" x14ac:dyDescent="0.3">
      <c r="G554" s="88"/>
      <c r="I554" s="88"/>
    </row>
    <row r="555" spans="7:9" x14ac:dyDescent="0.3">
      <c r="G555" s="88"/>
      <c r="I555" s="88"/>
    </row>
    <row r="556" spans="7:9" x14ac:dyDescent="0.3">
      <c r="G556" s="88"/>
      <c r="I556" s="88"/>
    </row>
    <row r="557" spans="7:9" x14ac:dyDescent="0.3">
      <c r="G557" s="88"/>
      <c r="I557" s="88"/>
    </row>
    <row r="558" spans="7:9" x14ac:dyDescent="0.3">
      <c r="G558" s="88"/>
      <c r="I558" s="88"/>
    </row>
    <row r="559" spans="7:9" x14ac:dyDescent="0.3">
      <c r="G559" s="88"/>
      <c r="I559" s="88"/>
    </row>
    <row r="560" spans="7:9" x14ac:dyDescent="0.3">
      <c r="G560" s="88"/>
      <c r="I560" s="88"/>
    </row>
    <row r="561" spans="7:9" x14ac:dyDescent="0.3">
      <c r="G561" s="88"/>
      <c r="I561" s="88"/>
    </row>
    <row r="562" spans="7:9" x14ac:dyDescent="0.3">
      <c r="G562" s="88"/>
      <c r="I562" s="88"/>
    </row>
    <row r="563" spans="7:9" x14ac:dyDescent="0.3">
      <c r="G563" s="88"/>
      <c r="I563" s="88"/>
    </row>
    <row r="564" spans="7:9" x14ac:dyDescent="0.3">
      <c r="G564" s="88"/>
      <c r="I564" s="88"/>
    </row>
    <row r="565" spans="7:9" x14ac:dyDescent="0.3">
      <c r="G565" s="88"/>
      <c r="I565" s="88"/>
    </row>
    <row r="566" spans="7:9" x14ac:dyDescent="0.3">
      <c r="G566" s="88"/>
      <c r="I566" s="88"/>
    </row>
    <row r="567" spans="7:9" x14ac:dyDescent="0.3">
      <c r="G567" s="88"/>
      <c r="I567" s="88"/>
    </row>
    <row r="568" spans="7:9" x14ac:dyDescent="0.3">
      <c r="G568" s="88"/>
      <c r="I568" s="88"/>
    </row>
    <row r="569" spans="7:9" x14ac:dyDescent="0.3">
      <c r="G569" s="88"/>
      <c r="I569" s="88"/>
    </row>
    <row r="570" spans="7:9" x14ac:dyDescent="0.3">
      <c r="G570" s="88"/>
      <c r="I570" s="88"/>
    </row>
    <row r="571" spans="7:9" x14ac:dyDescent="0.3">
      <c r="G571" s="88"/>
      <c r="I571" s="88"/>
    </row>
    <row r="572" spans="7:9" x14ac:dyDescent="0.3">
      <c r="G572" s="88"/>
      <c r="I572" s="88"/>
    </row>
    <row r="573" spans="7:9" x14ac:dyDescent="0.3">
      <c r="G573" s="88"/>
      <c r="I573" s="88"/>
    </row>
    <row r="574" spans="7:9" x14ac:dyDescent="0.3">
      <c r="G574" s="88"/>
      <c r="I574" s="88"/>
    </row>
    <row r="575" spans="7:9" x14ac:dyDescent="0.3">
      <c r="G575" s="88"/>
      <c r="I575" s="88"/>
    </row>
    <row r="576" spans="7:9" x14ac:dyDescent="0.3">
      <c r="G576" s="88"/>
      <c r="I576" s="88"/>
    </row>
    <row r="577" spans="7:9" x14ac:dyDescent="0.3">
      <c r="G577" s="88"/>
      <c r="I577" s="88"/>
    </row>
    <row r="578" spans="7:9" x14ac:dyDescent="0.3">
      <c r="G578" s="88"/>
      <c r="I578" s="88"/>
    </row>
    <row r="579" spans="7:9" x14ac:dyDescent="0.3">
      <c r="G579" s="88"/>
      <c r="I579" s="88"/>
    </row>
    <row r="580" spans="7:9" x14ac:dyDescent="0.3">
      <c r="G580" s="88"/>
      <c r="I580" s="88"/>
    </row>
    <row r="581" spans="7:9" x14ac:dyDescent="0.3">
      <c r="G581" s="88"/>
      <c r="I581" s="88"/>
    </row>
    <row r="582" spans="7:9" x14ac:dyDescent="0.3">
      <c r="G582" s="88"/>
      <c r="I582" s="88"/>
    </row>
    <row r="583" spans="7:9" x14ac:dyDescent="0.3">
      <c r="G583" s="88"/>
      <c r="I583" s="88"/>
    </row>
    <row r="584" spans="7:9" x14ac:dyDescent="0.3">
      <c r="G584" s="88"/>
      <c r="I584" s="88"/>
    </row>
    <row r="585" spans="7:9" x14ac:dyDescent="0.3">
      <c r="G585" s="88"/>
      <c r="I585" s="88"/>
    </row>
    <row r="586" spans="7:9" x14ac:dyDescent="0.3">
      <c r="G586" s="88"/>
      <c r="I586" s="88"/>
    </row>
    <row r="587" spans="7:9" x14ac:dyDescent="0.3">
      <c r="G587" s="88"/>
      <c r="I587" s="88"/>
    </row>
    <row r="588" spans="7:9" x14ac:dyDescent="0.3">
      <c r="G588" s="88"/>
      <c r="I588" s="88"/>
    </row>
    <row r="589" spans="7:9" x14ac:dyDescent="0.3">
      <c r="G589" s="88"/>
      <c r="I589" s="88"/>
    </row>
    <row r="590" spans="7:9" x14ac:dyDescent="0.3">
      <c r="G590" s="88"/>
      <c r="I590" s="88"/>
    </row>
    <row r="591" spans="7:9" x14ac:dyDescent="0.3">
      <c r="G591" s="88"/>
      <c r="I591" s="88"/>
    </row>
    <row r="592" spans="7:9" x14ac:dyDescent="0.3">
      <c r="G592" s="88"/>
      <c r="I592" s="88"/>
    </row>
    <row r="593" spans="7:9" x14ac:dyDescent="0.3">
      <c r="G593" s="88"/>
      <c r="I593" s="88"/>
    </row>
    <row r="594" spans="7:9" x14ac:dyDescent="0.3">
      <c r="G594" s="88"/>
      <c r="I594" s="88"/>
    </row>
    <row r="595" spans="7:9" x14ac:dyDescent="0.3">
      <c r="G595" s="88"/>
      <c r="I595" s="88"/>
    </row>
    <row r="596" spans="7:9" x14ac:dyDescent="0.3">
      <c r="G596" s="88"/>
      <c r="I596" s="88"/>
    </row>
    <row r="597" spans="7:9" x14ac:dyDescent="0.3">
      <c r="G597" s="88"/>
      <c r="I597" s="88"/>
    </row>
    <row r="598" spans="7:9" x14ac:dyDescent="0.3">
      <c r="G598" s="88"/>
      <c r="I598" s="88"/>
    </row>
    <row r="599" spans="7:9" x14ac:dyDescent="0.3">
      <c r="G599" s="88"/>
      <c r="I599" s="88"/>
    </row>
    <row r="600" spans="7:9" x14ac:dyDescent="0.3">
      <c r="G600" s="88"/>
      <c r="I600" s="88"/>
    </row>
    <row r="601" spans="7:9" x14ac:dyDescent="0.3">
      <c r="G601" s="88"/>
      <c r="I601" s="88"/>
    </row>
    <row r="602" spans="7:9" x14ac:dyDescent="0.3">
      <c r="G602" s="88"/>
      <c r="I602" s="88"/>
    </row>
    <row r="603" spans="7:9" x14ac:dyDescent="0.3">
      <c r="G603" s="88"/>
      <c r="I603" s="88"/>
    </row>
    <row r="604" spans="7:9" x14ac:dyDescent="0.3">
      <c r="G604" s="88"/>
      <c r="I604" s="88"/>
    </row>
    <row r="605" spans="7:9" x14ac:dyDescent="0.3">
      <c r="G605" s="88"/>
      <c r="I605" s="88"/>
    </row>
    <row r="606" spans="7:9" x14ac:dyDescent="0.3">
      <c r="G606" s="88"/>
      <c r="I606" s="88"/>
    </row>
    <row r="607" spans="7:9" x14ac:dyDescent="0.3">
      <c r="G607" s="88"/>
      <c r="I607" s="88"/>
    </row>
    <row r="608" spans="7:9" x14ac:dyDescent="0.3">
      <c r="G608" s="88"/>
      <c r="I608" s="88"/>
    </row>
    <row r="609" spans="7:9" x14ac:dyDescent="0.3">
      <c r="G609" s="88"/>
      <c r="I609" s="88"/>
    </row>
    <row r="610" spans="7:9" x14ac:dyDescent="0.3">
      <c r="G610" s="88"/>
      <c r="I610" s="88"/>
    </row>
    <row r="611" spans="7:9" x14ac:dyDescent="0.3">
      <c r="G611" s="88"/>
      <c r="I611" s="88"/>
    </row>
    <row r="612" spans="7:9" x14ac:dyDescent="0.3">
      <c r="G612" s="88"/>
      <c r="I612" s="88"/>
    </row>
    <row r="613" spans="7:9" x14ac:dyDescent="0.3">
      <c r="G613" s="88"/>
      <c r="I613" s="88"/>
    </row>
    <row r="614" spans="7:9" x14ac:dyDescent="0.3">
      <c r="G614" s="88"/>
      <c r="I614" s="88"/>
    </row>
    <row r="615" spans="7:9" x14ac:dyDescent="0.3">
      <c r="G615" s="88"/>
      <c r="I615" s="88"/>
    </row>
    <row r="616" spans="7:9" x14ac:dyDescent="0.3">
      <c r="G616" s="88"/>
      <c r="I616" s="88"/>
    </row>
    <row r="617" spans="7:9" x14ac:dyDescent="0.3">
      <c r="G617" s="88"/>
      <c r="I617" s="88"/>
    </row>
    <row r="618" spans="7:9" x14ac:dyDescent="0.3">
      <c r="G618" s="88"/>
      <c r="I618" s="88"/>
    </row>
    <row r="619" spans="7:9" x14ac:dyDescent="0.3">
      <c r="G619" s="88"/>
      <c r="I619" s="88"/>
    </row>
    <row r="620" spans="7:9" x14ac:dyDescent="0.3">
      <c r="G620" s="88"/>
      <c r="I620" s="88"/>
    </row>
    <row r="621" spans="7:9" x14ac:dyDescent="0.3">
      <c r="G621" s="88"/>
      <c r="I621" s="88"/>
    </row>
    <row r="622" spans="7:9" x14ac:dyDescent="0.3">
      <c r="G622" s="88"/>
      <c r="I622" s="88"/>
    </row>
    <row r="623" spans="7:9" x14ac:dyDescent="0.3">
      <c r="G623" s="88"/>
      <c r="I623" s="88"/>
    </row>
    <row r="624" spans="7:9" x14ac:dyDescent="0.3">
      <c r="G624" s="88"/>
      <c r="I624" s="88"/>
    </row>
    <row r="625" spans="7:9" x14ac:dyDescent="0.3">
      <c r="G625" s="88"/>
      <c r="I625" s="88"/>
    </row>
    <row r="626" spans="7:9" x14ac:dyDescent="0.3">
      <c r="G626" s="88"/>
      <c r="I626" s="88"/>
    </row>
    <row r="627" spans="7:9" x14ac:dyDescent="0.3">
      <c r="G627" s="88"/>
      <c r="I627" s="88"/>
    </row>
    <row r="628" spans="7:9" x14ac:dyDescent="0.3">
      <c r="G628" s="88"/>
      <c r="I628" s="88"/>
    </row>
    <row r="629" spans="7:9" x14ac:dyDescent="0.3">
      <c r="G629" s="88"/>
      <c r="I629" s="88"/>
    </row>
    <row r="630" spans="7:9" x14ac:dyDescent="0.3">
      <c r="G630" s="88"/>
      <c r="I630" s="88"/>
    </row>
    <row r="631" spans="7:9" x14ac:dyDescent="0.3">
      <c r="G631" s="88"/>
      <c r="I631" s="88"/>
    </row>
    <row r="632" spans="7:9" x14ac:dyDescent="0.3">
      <c r="G632" s="88"/>
      <c r="I632" s="88"/>
    </row>
    <row r="633" spans="7:9" x14ac:dyDescent="0.3">
      <c r="G633" s="88"/>
      <c r="I633" s="88"/>
    </row>
    <row r="634" spans="7:9" x14ac:dyDescent="0.3">
      <c r="G634" s="88"/>
      <c r="I634" s="88"/>
    </row>
    <row r="635" spans="7:9" x14ac:dyDescent="0.3">
      <c r="G635" s="88"/>
      <c r="I635" s="88"/>
    </row>
    <row r="636" spans="7:9" x14ac:dyDescent="0.3">
      <c r="G636" s="88"/>
      <c r="I636" s="88"/>
    </row>
    <row r="637" spans="7:9" x14ac:dyDescent="0.3">
      <c r="G637" s="88"/>
      <c r="I637" s="88"/>
    </row>
    <row r="638" spans="7:9" x14ac:dyDescent="0.3">
      <c r="G638" s="88"/>
      <c r="I638" s="88"/>
    </row>
    <row r="639" spans="7:9" x14ac:dyDescent="0.3">
      <c r="G639" s="88"/>
      <c r="I639" s="88"/>
    </row>
    <row r="640" spans="7:9" x14ac:dyDescent="0.3">
      <c r="G640" s="88"/>
      <c r="I640" s="88"/>
    </row>
    <row r="641" spans="7:9" x14ac:dyDescent="0.3">
      <c r="G641" s="88"/>
      <c r="I641" s="88"/>
    </row>
    <row r="642" spans="7:9" x14ac:dyDescent="0.3">
      <c r="G642" s="88"/>
      <c r="I642" s="88"/>
    </row>
    <row r="643" spans="7:9" x14ac:dyDescent="0.3">
      <c r="G643" s="88"/>
      <c r="I643" s="88"/>
    </row>
    <row r="644" spans="7:9" x14ac:dyDescent="0.3">
      <c r="G644" s="88"/>
      <c r="I644" s="88"/>
    </row>
    <row r="645" spans="7:9" x14ac:dyDescent="0.3">
      <c r="G645" s="88"/>
      <c r="I645" s="88"/>
    </row>
    <row r="646" spans="7:9" x14ac:dyDescent="0.3">
      <c r="G646" s="88"/>
      <c r="I646" s="88"/>
    </row>
    <row r="647" spans="7:9" x14ac:dyDescent="0.3">
      <c r="G647" s="88"/>
      <c r="I647" s="88"/>
    </row>
    <row r="648" spans="7:9" x14ac:dyDescent="0.3">
      <c r="G648" s="88"/>
      <c r="I648" s="88"/>
    </row>
    <row r="649" spans="7:9" x14ac:dyDescent="0.3">
      <c r="G649" s="88"/>
      <c r="I649" s="88"/>
    </row>
    <row r="650" spans="7:9" x14ac:dyDescent="0.3">
      <c r="G650" s="88"/>
      <c r="I650" s="88"/>
    </row>
    <row r="651" spans="7:9" x14ac:dyDescent="0.3">
      <c r="G651" s="88"/>
      <c r="I651" s="88"/>
    </row>
    <row r="652" spans="7:9" x14ac:dyDescent="0.3">
      <c r="G652" s="88"/>
      <c r="I652" s="88"/>
    </row>
    <row r="653" spans="7:9" x14ac:dyDescent="0.3">
      <c r="G653" s="88"/>
      <c r="I653" s="88"/>
    </row>
    <row r="654" spans="7:9" x14ac:dyDescent="0.3">
      <c r="G654" s="88"/>
      <c r="I654" s="88"/>
    </row>
    <row r="655" spans="7:9" x14ac:dyDescent="0.3">
      <c r="G655" s="88"/>
      <c r="I655" s="88"/>
    </row>
    <row r="656" spans="7:9" x14ac:dyDescent="0.3">
      <c r="G656" s="88"/>
      <c r="I656" s="88"/>
    </row>
    <row r="657" spans="7:9" x14ac:dyDescent="0.3">
      <c r="G657" s="88"/>
      <c r="I657" s="88"/>
    </row>
    <row r="658" spans="7:9" x14ac:dyDescent="0.3">
      <c r="G658" s="88"/>
      <c r="I658" s="88"/>
    </row>
    <row r="659" spans="7:9" x14ac:dyDescent="0.3">
      <c r="G659" s="88"/>
      <c r="I659" s="88"/>
    </row>
    <row r="660" spans="7:9" x14ac:dyDescent="0.3">
      <c r="G660" s="88"/>
      <c r="I660" s="88"/>
    </row>
    <row r="661" spans="7:9" x14ac:dyDescent="0.3">
      <c r="G661" s="88"/>
      <c r="I661" s="88"/>
    </row>
    <row r="662" spans="7:9" x14ac:dyDescent="0.3">
      <c r="G662" s="88"/>
      <c r="I662" s="88"/>
    </row>
    <row r="663" spans="7:9" x14ac:dyDescent="0.3">
      <c r="G663" s="88"/>
      <c r="I663" s="88"/>
    </row>
    <row r="664" spans="7:9" x14ac:dyDescent="0.3">
      <c r="G664" s="88"/>
      <c r="I664" s="88"/>
    </row>
    <row r="665" spans="7:9" x14ac:dyDescent="0.3">
      <c r="G665" s="88"/>
      <c r="I665" s="88"/>
    </row>
    <row r="666" spans="7:9" x14ac:dyDescent="0.3">
      <c r="G666" s="88"/>
      <c r="I666" s="88"/>
    </row>
    <row r="667" spans="7:9" x14ac:dyDescent="0.3">
      <c r="G667" s="88"/>
      <c r="I667" s="88"/>
    </row>
    <row r="668" spans="7:9" x14ac:dyDescent="0.3">
      <c r="G668" s="88"/>
      <c r="I668" s="88"/>
    </row>
    <row r="669" spans="7:9" x14ac:dyDescent="0.3">
      <c r="G669" s="88"/>
      <c r="I669" s="88"/>
    </row>
    <row r="670" spans="7:9" x14ac:dyDescent="0.3">
      <c r="G670" s="88"/>
      <c r="I670" s="88"/>
    </row>
    <row r="671" spans="7:9" x14ac:dyDescent="0.3">
      <c r="G671" s="88"/>
      <c r="I671" s="88"/>
    </row>
    <row r="672" spans="7:9" x14ac:dyDescent="0.3">
      <c r="G672" s="88"/>
      <c r="I672" s="88"/>
    </row>
    <row r="673" spans="7:9" x14ac:dyDescent="0.3">
      <c r="G673" s="88"/>
      <c r="I673" s="88"/>
    </row>
    <row r="674" spans="7:9" x14ac:dyDescent="0.3">
      <c r="G674" s="88"/>
      <c r="I674" s="88"/>
    </row>
    <row r="675" spans="7:9" x14ac:dyDescent="0.3">
      <c r="G675" s="88"/>
      <c r="I675" s="88"/>
    </row>
    <row r="676" spans="7:9" x14ac:dyDescent="0.3">
      <c r="G676" s="88"/>
      <c r="I676" s="88"/>
    </row>
    <row r="677" spans="7:9" x14ac:dyDescent="0.3">
      <c r="G677" s="88"/>
      <c r="I677" s="88"/>
    </row>
    <row r="678" spans="7:9" x14ac:dyDescent="0.3">
      <c r="G678" s="88"/>
      <c r="I678" s="88"/>
    </row>
    <row r="679" spans="7:9" x14ac:dyDescent="0.3">
      <c r="G679" s="88"/>
      <c r="I679" s="88"/>
    </row>
    <row r="680" spans="7:9" x14ac:dyDescent="0.3">
      <c r="G680" s="88"/>
      <c r="I680" s="88"/>
    </row>
    <row r="681" spans="7:9" x14ac:dyDescent="0.3">
      <c r="G681" s="88"/>
      <c r="I681" s="88"/>
    </row>
    <row r="682" spans="7:9" x14ac:dyDescent="0.3">
      <c r="G682" s="88"/>
      <c r="I682" s="88"/>
    </row>
    <row r="683" spans="7:9" x14ac:dyDescent="0.3">
      <c r="G683" s="88"/>
      <c r="I683" s="88"/>
    </row>
    <row r="684" spans="7:9" x14ac:dyDescent="0.3">
      <c r="G684" s="88"/>
      <c r="I684" s="88"/>
    </row>
    <row r="685" spans="7:9" x14ac:dyDescent="0.3">
      <c r="G685" s="88"/>
      <c r="I685" s="88"/>
    </row>
    <row r="686" spans="7:9" x14ac:dyDescent="0.3">
      <c r="G686" s="88"/>
      <c r="I686" s="88"/>
    </row>
    <row r="687" spans="7:9" x14ac:dyDescent="0.3">
      <c r="G687" s="88"/>
      <c r="I687" s="88"/>
    </row>
    <row r="688" spans="7:9" x14ac:dyDescent="0.3">
      <c r="G688" s="88"/>
      <c r="I688" s="88"/>
    </row>
    <row r="689" spans="7:9" x14ac:dyDescent="0.3">
      <c r="G689" s="88"/>
      <c r="I689" s="88"/>
    </row>
    <row r="690" spans="7:9" x14ac:dyDescent="0.3">
      <c r="G690" s="88"/>
      <c r="I690" s="88"/>
    </row>
    <row r="691" spans="7:9" x14ac:dyDescent="0.3">
      <c r="G691" s="88"/>
      <c r="I691" s="88"/>
    </row>
    <row r="692" spans="7:9" x14ac:dyDescent="0.3">
      <c r="G692" s="88"/>
      <c r="I692" s="88"/>
    </row>
    <row r="693" spans="7:9" x14ac:dyDescent="0.3">
      <c r="G693" s="88"/>
      <c r="I693" s="88"/>
    </row>
    <row r="694" spans="7:9" x14ac:dyDescent="0.3">
      <c r="G694" s="88"/>
      <c r="I694" s="88"/>
    </row>
    <row r="695" spans="7:9" x14ac:dyDescent="0.3">
      <c r="G695" s="88"/>
      <c r="I695" s="88"/>
    </row>
    <row r="696" spans="7:9" x14ac:dyDescent="0.3">
      <c r="G696" s="88"/>
      <c r="I696" s="88"/>
    </row>
    <row r="697" spans="7:9" x14ac:dyDescent="0.3">
      <c r="G697" s="88"/>
      <c r="I697" s="88"/>
    </row>
    <row r="698" spans="7:9" x14ac:dyDescent="0.3">
      <c r="G698" s="88"/>
      <c r="I698" s="88"/>
    </row>
    <row r="699" spans="7:9" x14ac:dyDescent="0.3">
      <c r="G699" s="88"/>
      <c r="I699" s="88"/>
    </row>
    <row r="700" spans="7:9" x14ac:dyDescent="0.3">
      <c r="G700" s="88"/>
      <c r="I700" s="88"/>
    </row>
    <row r="701" spans="7:9" x14ac:dyDescent="0.3">
      <c r="G701" s="88"/>
      <c r="I701" s="88"/>
    </row>
    <row r="702" spans="7:9" x14ac:dyDescent="0.3">
      <c r="G702" s="88"/>
      <c r="I702" s="88"/>
    </row>
    <row r="703" spans="7:9" x14ac:dyDescent="0.3">
      <c r="G703" s="88"/>
      <c r="I703" s="88"/>
    </row>
    <row r="704" spans="7:9" x14ac:dyDescent="0.3">
      <c r="G704" s="88"/>
      <c r="I704" s="88"/>
    </row>
    <row r="705" spans="7:9" x14ac:dyDescent="0.3">
      <c r="G705" s="88"/>
      <c r="I705" s="88"/>
    </row>
    <row r="706" spans="7:9" x14ac:dyDescent="0.3">
      <c r="G706" s="88"/>
      <c r="I706" s="88"/>
    </row>
    <row r="707" spans="7:9" x14ac:dyDescent="0.3">
      <c r="G707" s="88"/>
      <c r="I707" s="88"/>
    </row>
    <row r="708" spans="7:9" x14ac:dyDescent="0.3">
      <c r="G708" s="88"/>
      <c r="I708" s="88"/>
    </row>
    <row r="709" spans="7:9" x14ac:dyDescent="0.3">
      <c r="G709" s="88"/>
      <c r="I709" s="88"/>
    </row>
    <row r="710" spans="7:9" x14ac:dyDescent="0.3">
      <c r="G710" s="88"/>
      <c r="I710" s="88"/>
    </row>
    <row r="711" spans="7:9" x14ac:dyDescent="0.3">
      <c r="G711" s="88"/>
      <c r="I711" s="88"/>
    </row>
    <row r="712" spans="7:9" x14ac:dyDescent="0.3">
      <c r="G712" s="88"/>
      <c r="I712" s="88"/>
    </row>
    <row r="713" spans="7:9" x14ac:dyDescent="0.3">
      <c r="G713" s="88"/>
      <c r="I713" s="88"/>
    </row>
    <row r="714" spans="7:9" x14ac:dyDescent="0.3">
      <c r="G714" s="88"/>
      <c r="I714" s="88"/>
    </row>
    <row r="715" spans="7:9" x14ac:dyDescent="0.3">
      <c r="G715" s="88"/>
      <c r="I715" s="88"/>
    </row>
    <row r="716" spans="7:9" x14ac:dyDescent="0.3">
      <c r="G716" s="88"/>
      <c r="I716" s="88"/>
    </row>
    <row r="717" spans="7:9" x14ac:dyDescent="0.3">
      <c r="G717" s="88"/>
      <c r="I717" s="88"/>
    </row>
    <row r="718" spans="7:9" x14ac:dyDescent="0.3">
      <c r="G718" s="88"/>
      <c r="I718" s="88"/>
    </row>
    <row r="719" spans="7:9" x14ac:dyDescent="0.3">
      <c r="G719" s="88"/>
      <c r="I719" s="88"/>
    </row>
    <row r="720" spans="7:9" x14ac:dyDescent="0.3">
      <c r="G720" s="88"/>
      <c r="I720" s="88"/>
    </row>
    <row r="721" spans="7:9" x14ac:dyDescent="0.3">
      <c r="G721" s="88"/>
      <c r="I721" s="88"/>
    </row>
    <row r="722" spans="7:9" x14ac:dyDescent="0.3">
      <c r="G722" s="88"/>
      <c r="I722" s="88"/>
    </row>
    <row r="723" spans="7:9" x14ac:dyDescent="0.3">
      <c r="G723" s="88"/>
      <c r="I723" s="88"/>
    </row>
    <row r="724" spans="7:9" x14ac:dyDescent="0.3">
      <c r="G724" s="88"/>
      <c r="I724" s="88"/>
    </row>
    <row r="725" spans="7:9" x14ac:dyDescent="0.3">
      <c r="G725" s="88"/>
      <c r="I725" s="88"/>
    </row>
    <row r="726" spans="7:9" x14ac:dyDescent="0.3">
      <c r="G726" s="88"/>
      <c r="I726" s="88"/>
    </row>
    <row r="727" spans="7:9" x14ac:dyDescent="0.3">
      <c r="G727" s="88"/>
      <c r="I727" s="88"/>
    </row>
    <row r="728" spans="7:9" x14ac:dyDescent="0.3">
      <c r="G728" s="88"/>
      <c r="I728" s="88"/>
    </row>
    <row r="729" spans="7:9" x14ac:dyDescent="0.3">
      <c r="G729" s="88"/>
      <c r="I729" s="88"/>
    </row>
    <row r="730" spans="7:9" x14ac:dyDescent="0.3">
      <c r="G730" s="88"/>
      <c r="I730" s="88"/>
    </row>
    <row r="731" spans="7:9" x14ac:dyDescent="0.3">
      <c r="G731" s="88"/>
      <c r="I731" s="88"/>
    </row>
    <row r="732" spans="7:9" x14ac:dyDescent="0.3">
      <c r="G732" s="88"/>
      <c r="I732" s="88"/>
    </row>
    <row r="733" spans="7:9" x14ac:dyDescent="0.3">
      <c r="G733" s="88"/>
      <c r="I733" s="88"/>
    </row>
    <row r="734" spans="7:9" x14ac:dyDescent="0.3">
      <c r="G734" s="88"/>
      <c r="I734" s="88"/>
    </row>
    <row r="735" spans="7:9" x14ac:dyDescent="0.3">
      <c r="G735" s="88"/>
      <c r="I735" s="88"/>
    </row>
    <row r="736" spans="7:9" x14ac:dyDescent="0.3">
      <c r="G736" s="88"/>
      <c r="I736" s="88"/>
    </row>
    <row r="737" spans="7:9" x14ac:dyDescent="0.3">
      <c r="G737" s="88"/>
      <c r="I737" s="88"/>
    </row>
    <row r="738" spans="7:9" x14ac:dyDescent="0.3">
      <c r="G738" s="88"/>
      <c r="I738" s="88"/>
    </row>
    <row r="739" spans="7:9" x14ac:dyDescent="0.3">
      <c r="G739" s="88"/>
      <c r="I739" s="88"/>
    </row>
    <row r="740" spans="7:9" x14ac:dyDescent="0.3">
      <c r="G740" s="88"/>
      <c r="I740" s="88"/>
    </row>
    <row r="741" spans="7:9" x14ac:dyDescent="0.3">
      <c r="G741" s="88"/>
      <c r="I741" s="88"/>
    </row>
    <row r="742" spans="7:9" x14ac:dyDescent="0.3">
      <c r="G742" s="88"/>
      <c r="I742" s="88"/>
    </row>
    <row r="743" spans="7:9" x14ac:dyDescent="0.3">
      <c r="G743" s="88"/>
      <c r="I743" s="88"/>
    </row>
    <row r="744" spans="7:9" x14ac:dyDescent="0.3">
      <c r="G744" s="88"/>
      <c r="I744" s="88"/>
    </row>
    <row r="745" spans="7:9" x14ac:dyDescent="0.3">
      <c r="G745" s="88"/>
      <c r="I745" s="88"/>
    </row>
    <row r="746" spans="7:9" x14ac:dyDescent="0.3">
      <c r="G746" s="88"/>
      <c r="I746" s="88"/>
    </row>
    <row r="747" spans="7:9" x14ac:dyDescent="0.3">
      <c r="G747" s="88"/>
      <c r="I747" s="88"/>
    </row>
    <row r="748" spans="7:9" x14ac:dyDescent="0.3">
      <c r="G748" s="88"/>
      <c r="I748" s="88"/>
    </row>
    <row r="749" spans="7:9" x14ac:dyDescent="0.3">
      <c r="G749" s="88"/>
      <c r="I749" s="88"/>
    </row>
    <row r="750" spans="7:9" x14ac:dyDescent="0.3">
      <c r="G750" s="88"/>
      <c r="I750" s="88"/>
    </row>
    <row r="751" spans="7:9" x14ac:dyDescent="0.3">
      <c r="G751" s="88"/>
      <c r="I751" s="88"/>
    </row>
    <row r="752" spans="7:9" x14ac:dyDescent="0.3">
      <c r="G752" s="88"/>
      <c r="I752" s="88"/>
    </row>
    <row r="753" spans="7:9" x14ac:dyDescent="0.3">
      <c r="G753" s="88"/>
      <c r="I753" s="88"/>
    </row>
    <row r="754" spans="7:9" x14ac:dyDescent="0.3">
      <c r="G754" s="88"/>
      <c r="I754" s="88"/>
    </row>
    <row r="755" spans="7:9" x14ac:dyDescent="0.3">
      <c r="G755" s="88"/>
      <c r="I755" s="88"/>
    </row>
    <row r="756" spans="7:9" x14ac:dyDescent="0.3">
      <c r="G756" s="88"/>
      <c r="I756" s="88"/>
    </row>
  </sheetData>
  <sheetProtection algorithmName="SHA-512" hashValue="s8YPpr6adXfWRdYQSEK4abh2ZeA08mUcZs2dW7ygVOBUkOZD+0ecRVL/G6IjDpYEaFSxlc9qMPTGoHiddFnMVQ==" saltValue="fcwMrXnyRlyWsRW+W9GkXg==" spinCount="100000" sheet="1" objects="1" scenarios="1"/>
  <mergeCells count="72">
    <mergeCell ref="E11:F11"/>
    <mergeCell ref="E15:F15"/>
    <mergeCell ref="E21:F21"/>
    <mergeCell ref="E25:F25"/>
    <mergeCell ref="E33:F33"/>
    <mergeCell ref="E13:F13"/>
    <mergeCell ref="E20:F20"/>
    <mergeCell ref="E24:F24"/>
    <mergeCell ref="E23:F23"/>
    <mergeCell ref="E31:F31"/>
    <mergeCell ref="J17:K17"/>
    <mergeCell ref="J13:K14"/>
    <mergeCell ref="E14:F14"/>
    <mergeCell ref="J23:K24"/>
    <mergeCell ref="E19:F19"/>
    <mergeCell ref="J19:K20"/>
    <mergeCell ref="J3:K3"/>
    <mergeCell ref="J5:K5"/>
    <mergeCell ref="E9:F9"/>
    <mergeCell ref="J9:K10"/>
    <mergeCell ref="J7:K7"/>
    <mergeCell ref="E10:F10"/>
    <mergeCell ref="E61:F61"/>
    <mergeCell ref="E53:F53"/>
    <mergeCell ref="E54:F54"/>
    <mergeCell ref="J57:K58"/>
    <mergeCell ref="E62:F62"/>
    <mergeCell ref="J61:K62"/>
    <mergeCell ref="E70:F70"/>
    <mergeCell ref="J70:K71"/>
    <mergeCell ref="E71:F71"/>
    <mergeCell ref="E74:F74"/>
    <mergeCell ref="J74:K75"/>
    <mergeCell ref="E75:F75"/>
    <mergeCell ref="J49:K49"/>
    <mergeCell ref="J27:K27"/>
    <mergeCell ref="J35:K36"/>
    <mergeCell ref="E36:F36"/>
    <mergeCell ref="E32:F32"/>
    <mergeCell ref="E41:F41"/>
    <mergeCell ref="E46:F46"/>
    <mergeCell ref="E37:F37"/>
    <mergeCell ref="E45:F45"/>
    <mergeCell ref="E35:F35"/>
    <mergeCell ref="J41:K42"/>
    <mergeCell ref="E42:F42"/>
    <mergeCell ref="J45:K46"/>
    <mergeCell ref="J29:K29"/>
    <mergeCell ref="J39:K39"/>
    <mergeCell ref="J31:K32"/>
    <mergeCell ref="J68:K68"/>
    <mergeCell ref="E80:F80"/>
    <mergeCell ref="E43:F43"/>
    <mergeCell ref="E47:F47"/>
    <mergeCell ref="E55:F55"/>
    <mergeCell ref="E63:F63"/>
    <mergeCell ref="E59:F59"/>
    <mergeCell ref="E76:F76"/>
    <mergeCell ref="E72:F72"/>
    <mergeCell ref="E79:F79"/>
    <mergeCell ref="E78:F78"/>
    <mergeCell ref="E57:F57"/>
    <mergeCell ref="E58:F58"/>
    <mergeCell ref="J53:K54"/>
    <mergeCell ref="J52:K52"/>
    <mergeCell ref="J51:K51"/>
    <mergeCell ref="J78:K79"/>
    <mergeCell ref="G85:I85"/>
    <mergeCell ref="G86:I86"/>
    <mergeCell ref="G90:I90"/>
    <mergeCell ref="G89:I89"/>
    <mergeCell ref="G87:I87"/>
  </mergeCells>
  <dataValidations disablePrompts="1" count="1">
    <dataValidation type="list" allowBlank="1" showInputMessage="1" showErrorMessage="1" sqref="G81 G23:G25 I38 I48:I50 G16 I23:I25 G64:G67 G59 I57:I59 I9:I10 G61:G62 G9:G10 I19:I21 I28 I81 G48:G50 I77:I79 I53:I54 G28 G38 G19:G21 I16 I61:I62 G13:G14 I13:I14 I40:I42 G40:G42 G44:G46 I44:I46 G69:G71 I69:I71 I73:I75 G73:G75 G77:G79 G53:G54 I64:I67 I30:I32 G30:G32 G34:G36 I34:I36" xr:uid="{9DBD903A-7960-4D3E-BDBB-12B59F4E438D}">
      <formula1>SN</formula1>
    </dataValidation>
  </dataValidations>
  <pageMargins left="0.19685039370078741" right="0.23622047244094491" top="0.35433070866141736" bottom="0.35433070866141736" header="0.31496062992125984" footer="0.31496062992125984"/>
  <pageSetup paperSize="9" fitToWidth="0" fitToHeight="0" orientation="portrait" r:id="rId1"/>
  <headerFooter alignWithMargins="0">
    <oddHeader>&amp;L&amp;8&amp;K01+046&amp;P/&amp;N  &amp;A&amp;C&amp;8&amp;K01+044FICHA DE AVALIAÇÃO IMPACTE REHURB</oddHeader>
    <oddFooter>&amp;C&amp;8&amp;K01+047FCT/LNEC/IST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6F727-84E8-4417-9BC5-83E702272116}">
  <dimension ref="B2:I50"/>
  <sheetViews>
    <sheetView showGridLines="0" view="pageLayout" zoomScaleNormal="50" workbookViewId="0">
      <selection activeCell="E11" sqref="E11"/>
    </sheetView>
  </sheetViews>
  <sheetFormatPr defaultRowHeight="14.4" x14ac:dyDescent="0.3"/>
  <cols>
    <col min="2" max="2" width="17" style="13" customWidth="1"/>
    <col min="3" max="3" width="5.21875" customWidth="1"/>
    <col min="4" max="4" width="15.77734375" customWidth="1"/>
    <col min="5" max="5" width="10.77734375" customWidth="1"/>
    <col min="6" max="6" width="5.77734375" customWidth="1"/>
    <col min="7" max="7" width="7.77734375" customWidth="1"/>
    <col min="8" max="8" width="5.77734375" customWidth="1"/>
  </cols>
  <sheetData>
    <row r="2" spans="2:9" ht="18" x14ac:dyDescent="0.3">
      <c r="D2" s="245" t="s">
        <v>117</v>
      </c>
    </row>
    <row r="3" spans="2:9" ht="15" customHeight="1" x14ac:dyDescent="0.3">
      <c r="D3" s="207" t="s">
        <v>118</v>
      </c>
    </row>
    <row r="4" spans="2:9" ht="15" customHeight="1" x14ac:dyDescent="0.3">
      <c r="D4" s="207" t="s">
        <v>119</v>
      </c>
    </row>
    <row r="6" spans="2:9" x14ac:dyDescent="0.3">
      <c r="D6" s="246" t="s">
        <v>124</v>
      </c>
    </row>
    <row r="7" spans="2:9" x14ac:dyDescent="0.3">
      <c r="C7" s="206"/>
      <c r="D7" s="208"/>
    </row>
    <row r="8" spans="2:9" x14ac:dyDescent="0.3">
      <c r="D8" s="247" t="s">
        <v>307</v>
      </c>
    </row>
    <row r="9" spans="2:9" x14ac:dyDescent="0.3">
      <c r="D9" s="247" t="s">
        <v>306</v>
      </c>
    </row>
    <row r="14" spans="2:9" ht="15" customHeight="1" x14ac:dyDescent="0.3">
      <c r="B14" s="13" t="s">
        <v>44</v>
      </c>
      <c r="G14" s="409" t="s">
        <v>138</v>
      </c>
      <c r="H14" s="409"/>
      <c r="I14" s="13" t="s">
        <v>137</v>
      </c>
    </row>
    <row r="15" spans="2:9" ht="15" customHeight="1" x14ac:dyDescent="0.3">
      <c r="B15" s="359"/>
      <c r="D15" s="260" t="s">
        <v>45</v>
      </c>
      <c r="E15" s="261"/>
      <c r="F15" s="312" t="e">
        <f>'Avaliação Cultural'!$J$3</f>
        <v>#VALUE!</v>
      </c>
      <c r="G15" s="357"/>
      <c r="H15" s="263"/>
      <c r="I15" s="264" t="e">
        <f>(G16*I16+G17*I17+I18*G18)/G19</f>
        <v>#VALUE!</v>
      </c>
    </row>
    <row r="16" spans="2:9" ht="15" customHeight="1" x14ac:dyDescent="0.3">
      <c r="B16" s="359"/>
      <c r="D16" s="13" t="s">
        <v>46</v>
      </c>
      <c r="G16" s="358"/>
      <c r="H16" s="258"/>
      <c r="I16" s="252" t="e">
        <f>'Avaliação Cultural'!$J$5</f>
        <v>#VALUE!</v>
      </c>
    </row>
    <row r="17" spans="2:9" ht="15" customHeight="1" x14ac:dyDescent="0.3">
      <c r="B17" s="359"/>
      <c r="D17" s="13" t="s">
        <v>47</v>
      </c>
      <c r="G17" s="358"/>
      <c r="H17" s="13"/>
      <c r="I17" s="252" t="e">
        <f>'Avaliação Cultural'!$J$41</f>
        <v>#VALUE!</v>
      </c>
    </row>
    <row r="18" spans="2:9" ht="15" customHeight="1" x14ac:dyDescent="0.3">
      <c r="B18" s="359"/>
      <c r="D18" s="13" t="s">
        <v>49</v>
      </c>
      <c r="G18" s="358"/>
      <c r="H18" s="13"/>
      <c r="I18" s="252" t="e">
        <f>'Avaliação Cultural'!$J$80</f>
        <v>#VALUE!</v>
      </c>
    </row>
    <row r="19" spans="2:9" ht="15" customHeight="1" x14ac:dyDescent="0.3">
      <c r="B19" s="359"/>
      <c r="D19" s="13"/>
      <c r="G19" s="355">
        <f>G16+G17+G18</f>
        <v>0</v>
      </c>
      <c r="H19" s="13"/>
      <c r="I19" s="259"/>
    </row>
    <row r="20" spans="2:9" ht="15" customHeight="1" x14ac:dyDescent="0.3">
      <c r="B20" s="359"/>
      <c r="D20" s="265" t="s">
        <v>48</v>
      </c>
      <c r="E20" s="266"/>
      <c r="F20" s="312" t="e">
        <f>'Avaliação Ambiental'!$J$3</f>
        <v>#VALUE!</v>
      </c>
      <c r="G20" s="357"/>
      <c r="H20" s="263"/>
      <c r="I20" s="267" t="e">
        <f>(G21*I21+G22*I22+G23*I23+I24*G24)/G25</f>
        <v>#VALUE!</v>
      </c>
    </row>
    <row r="21" spans="2:9" ht="15" customHeight="1" x14ac:dyDescent="0.3">
      <c r="B21" s="359"/>
      <c r="D21" s="13" t="s">
        <v>51</v>
      </c>
      <c r="G21" s="358"/>
      <c r="H21" s="258"/>
      <c r="I21" s="253" t="e">
        <f>'Avaliação Ambiental'!$J$5</f>
        <v>#VALUE!</v>
      </c>
    </row>
    <row r="22" spans="2:9" ht="15" customHeight="1" x14ac:dyDescent="0.3">
      <c r="B22" s="359"/>
      <c r="D22" s="13" t="s">
        <v>304</v>
      </c>
      <c r="G22" s="358"/>
      <c r="H22" s="13"/>
      <c r="I22" s="253" t="e">
        <f>'Avaliação Ambiental'!$J$27</f>
        <v>#VALUE!</v>
      </c>
    </row>
    <row r="23" spans="2:9" ht="15" customHeight="1" x14ac:dyDescent="0.3">
      <c r="B23" s="359"/>
      <c r="D23" s="13" t="s">
        <v>305</v>
      </c>
      <c r="G23" s="358"/>
      <c r="H23" s="13"/>
      <c r="I23" s="253" t="e">
        <f>'Avaliação Ambiental'!$J$59</f>
        <v>#VALUE!</v>
      </c>
    </row>
    <row r="24" spans="2:9" ht="15" customHeight="1" x14ac:dyDescent="0.3">
      <c r="B24" s="359"/>
      <c r="D24" s="13" t="s">
        <v>52</v>
      </c>
      <c r="G24" s="358"/>
      <c r="H24" s="13"/>
      <c r="I24" s="253" t="e">
        <f>'Avaliação Ambiental'!$J$88</f>
        <v>#VALUE!</v>
      </c>
    </row>
    <row r="25" spans="2:9" ht="15" customHeight="1" x14ac:dyDescent="0.3">
      <c r="B25" s="359"/>
      <c r="D25" s="13"/>
      <c r="G25" s="355">
        <f>G22+G23+G24</f>
        <v>0</v>
      </c>
      <c r="H25" s="13"/>
      <c r="I25" s="259"/>
    </row>
    <row r="26" spans="2:9" ht="15" customHeight="1" x14ac:dyDescent="0.3">
      <c r="B26" s="359"/>
      <c r="D26" s="268" t="s">
        <v>50</v>
      </c>
      <c r="E26" s="269"/>
      <c r="F26" s="312" t="e">
        <f>'Avaliação Social'!$J$3</f>
        <v>#VALUE!</v>
      </c>
      <c r="G26" s="357"/>
      <c r="H26" s="263"/>
      <c r="I26" s="270" t="e">
        <f>(G27*I27+G28*I28+I29*G29)/G30</f>
        <v>#VALUE!</v>
      </c>
    </row>
    <row r="27" spans="2:9" ht="15" customHeight="1" x14ac:dyDescent="0.3">
      <c r="B27" s="359"/>
      <c r="D27" s="13" t="s">
        <v>55</v>
      </c>
      <c r="G27" s="358"/>
      <c r="H27" s="258"/>
      <c r="I27" s="254" t="e">
        <f>'Avaliação Social'!$J$5</f>
        <v>#VALUE!</v>
      </c>
    </row>
    <row r="28" spans="2:9" ht="15" customHeight="1" x14ac:dyDescent="0.3">
      <c r="B28" s="359"/>
      <c r="D28" s="13" t="s">
        <v>54</v>
      </c>
      <c r="G28" s="358"/>
      <c r="H28" s="13"/>
      <c r="I28" s="254" t="e">
        <f>'Avaliação Social'!$J$27</f>
        <v>#VALUE!</v>
      </c>
    </row>
    <row r="29" spans="2:9" ht="15" customHeight="1" x14ac:dyDescent="0.3">
      <c r="B29" s="359"/>
      <c r="C29" s="5"/>
      <c r="D29" s="13" t="s">
        <v>53</v>
      </c>
      <c r="G29" s="358"/>
      <c r="H29" s="13"/>
      <c r="I29" s="254" t="e">
        <f>'Avaliação Social'!$J$49</f>
        <v>#VALUE!</v>
      </c>
    </row>
    <row r="30" spans="2:9" ht="15" customHeight="1" x14ac:dyDescent="0.3">
      <c r="C30" s="5"/>
      <c r="G30" s="355">
        <f>G27+G28+G29</f>
        <v>0</v>
      </c>
    </row>
    <row r="31" spans="2:9" ht="15" customHeight="1" x14ac:dyDescent="0.3">
      <c r="C31" s="5"/>
      <c r="D31" s="13" t="s">
        <v>139</v>
      </c>
      <c r="G31" s="356">
        <f>G15+G20+G26</f>
        <v>0</v>
      </c>
      <c r="I31" s="255" t="e">
        <f>(G15*I15+I20*G20+G26*I26)/G31</f>
        <v>#VALUE!</v>
      </c>
    </row>
    <row r="32" spans="2:9" ht="15" customHeight="1" x14ac:dyDescent="0.3">
      <c r="C32" s="5"/>
      <c r="D32" s="410" t="s">
        <v>129</v>
      </c>
      <c r="E32" s="411"/>
      <c r="F32" s="411"/>
      <c r="G32" s="262"/>
      <c r="H32" s="262"/>
      <c r="I32" s="271" t="e">
        <f>IF(I31&lt;1.2,"N3",IF(AND(I31&gt;=1.2,I31&lt;1.6),"N2",IF(AND(I31&gt;=1.6,I31&lt;2),"N1",IF(AND(I31&gt;=2,I31&lt;2.2),"P1",IF(AND(I31&gt;=2.2,I31&lt;2.8),"P2",IF(I31&gt;=2.8,"P3"))))))</f>
        <v>#VALUE!</v>
      </c>
    </row>
    <row r="33" spans="3:9" ht="15" customHeight="1" x14ac:dyDescent="0.3">
      <c r="C33" s="5"/>
    </row>
    <row r="34" spans="3:9" ht="15" customHeight="1" x14ac:dyDescent="0.3"/>
    <row r="35" spans="3:9" ht="15" customHeight="1" x14ac:dyDescent="0.3">
      <c r="C35" s="5"/>
    </row>
    <row r="36" spans="3:9" ht="15" customHeight="1" x14ac:dyDescent="0.3">
      <c r="C36" s="5"/>
      <c r="D36" s="256"/>
      <c r="E36" s="12"/>
      <c r="F36" s="257"/>
      <c r="G36" s="251"/>
    </row>
    <row r="37" spans="3:9" ht="15" customHeight="1" x14ac:dyDescent="0.3">
      <c r="C37" s="5"/>
    </row>
    <row r="38" spans="3:9" ht="15" customHeight="1" x14ac:dyDescent="0.3"/>
    <row r="39" spans="3:9" ht="15" customHeight="1" x14ac:dyDescent="0.3"/>
    <row r="40" spans="3:9" ht="15" customHeight="1" x14ac:dyDescent="0.3"/>
    <row r="41" spans="3:9" ht="15" customHeight="1" x14ac:dyDescent="0.3"/>
    <row r="42" spans="3:9" ht="15" customHeight="1" x14ac:dyDescent="0.3"/>
    <row r="43" spans="3:9" ht="15" customHeight="1" x14ac:dyDescent="0.3"/>
    <row r="44" spans="3:9" ht="15" customHeight="1" x14ac:dyDescent="0.3"/>
    <row r="45" spans="3:9" ht="15" customHeight="1" x14ac:dyDescent="0.3"/>
    <row r="46" spans="3:9" ht="15" customHeight="1" x14ac:dyDescent="0.3"/>
    <row r="47" spans="3:9" ht="15" customHeight="1" x14ac:dyDescent="0.3">
      <c r="D47" s="276" t="s">
        <v>130</v>
      </c>
      <c r="E47" s="276"/>
      <c r="F47" s="277"/>
      <c r="G47" s="273"/>
      <c r="H47" s="273"/>
      <c r="I47" s="273"/>
    </row>
    <row r="48" spans="3:9" x14ac:dyDescent="0.3">
      <c r="D48" s="315" t="s">
        <v>131</v>
      </c>
      <c r="E48" s="70"/>
      <c r="F48" s="272" t="s">
        <v>134</v>
      </c>
      <c r="G48" s="272"/>
      <c r="H48" s="272"/>
    </row>
    <row r="49" spans="4:8" x14ac:dyDescent="0.3">
      <c r="D49" s="70" t="s">
        <v>132</v>
      </c>
      <c r="E49" s="70"/>
      <c r="F49" s="70" t="s">
        <v>136</v>
      </c>
      <c r="G49" s="70"/>
      <c r="H49" s="70"/>
    </row>
    <row r="50" spans="4:8" x14ac:dyDescent="0.3">
      <c r="D50" s="310" t="s">
        <v>133</v>
      </c>
      <c r="E50" s="70"/>
      <c r="F50" s="311" t="s">
        <v>135</v>
      </c>
      <c r="G50" s="311"/>
      <c r="H50" s="272"/>
    </row>
  </sheetData>
  <sheetProtection algorithmName="SHA-512" hashValue="nLHvX4pf6MhVfNssM3Q8fBBFs0KRI/HJSalLu+om6I7vZKKgRN6IWCDtia8WRVlx5PnO+nojFsJJ7BtkfTQCiA==" saltValue="lvxf1Wojgti668yE8W5IQw==" spinCount="100000" sheet="1" objects="1" scenarios="1"/>
  <mergeCells count="2">
    <mergeCell ref="G14:H14"/>
    <mergeCell ref="D32:F32"/>
  </mergeCells>
  <pageMargins left="0.7" right="0.7" top="0.75" bottom="0.75" header="0.3" footer="0.3"/>
  <pageSetup paperSize="9" scale="90" orientation="portrait" r:id="rId1"/>
  <headerFooter>
    <oddHeader>&amp;L&amp;8&amp;K01+041&amp;P/&amp;N  &amp;A&amp;C&amp;8&amp;K01+040FICHA DE AVALIAÇÃO IMPACTE REHURB</oddHeader>
    <oddFooter>&amp;C&amp;8&amp;K01+046FCT/LNEC/IST 2023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52"/>
  <sheetViews>
    <sheetView topLeftCell="A7" workbookViewId="0">
      <selection activeCell="B12" sqref="B12"/>
    </sheetView>
  </sheetViews>
  <sheetFormatPr defaultRowHeight="14.4" x14ac:dyDescent="0.3"/>
  <cols>
    <col min="2" max="2" width="116.6640625" customWidth="1"/>
    <col min="3" max="3" width="77.44140625" customWidth="1"/>
  </cols>
  <sheetData>
    <row r="2" spans="2:2" x14ac:dyDescent="0.3">
      <c r="B2" t="s">
        <v>6</v>
      </c>
    </row>
    <row r="3" spans="2:2" x14ac:dyDescent="0.3">
      <c r="B3" t="s">
        <v>7</v>
      </c>
    </row>
    <row r="6" spans="2:2" x14ac:dyDescent="0.3">
      <c r="B6" s="2"/>
    </row>
    <row r="7" spans="2:2" x14ac:dyDescent="0.3">
      <c r="B7" s="3"/>
    </row>
    <row r="9" spans="2:2" x14ac:dyDescent="0.3">
      <c r="B9" s="1"/>
    </row>
    <row r="10" spans="2:2" x14ac:dyDescent="0.3">
      <c r="B10" s="3"/>
    </row>
    <row r="28" spans="2:2" x14ac:dyDescent="0.3">
      <c r="B28" s="4"/>
    </row>
    <row r="32" spans="2:2" x14ac:dyDescent="0.3">
      <c r="B32" s="4"/>
    </row>
    <row r="36" spans="2:2" x14ac:dyDescent="0.3">
      <c r="B36" s="4"/>
    </row>
    <row r="40" spans="2:2" x14ac:dyDescent="0.3">
      <c r="B40" s="4"/>
    </row>
    <row r="44" spans="2:2" x14ac:dyDescent="0.3">
      <c r="B44" s="4"/>
    </row>
    <row r="48" spans="2:2" x14ac:dyDescent="0.3">
      <c r="B48" s="4"/>
    </row>
    <row r="52" spans="2:2" x14ac:dyDescent="0.3">
      <c r="B5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</vt:i4>
      </vt:variant>
    </vt:vector>
  </HeadingPairs>
  <TitlesOfParts>
    <vt:vector size="7" baseType="lpstr">
      <vt:lpstr>Rosto</vt:lpstr>
      <vt:lpstr>Avaliação Cultural</vt:lpstr>
      <vt:lpstr>Avaliação Ambiental</vt:lpstr>
      <vt:lpstr>Avaliação Social</vt:lpstr>
      <vt:lpstr>Avaliação 3 Dimensões</vt:lpstr>
      <vt:lpstr>listas</vt:lpstr>
      <vt:lpstr>SN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Mourão</dc:creator>
  <cp:lastModifiedBy>joana mourao</cp:lastModifiedBy>
  <cp:lastPrinted>2023-03-27T10:44:33Z</cp:lastPrinted>
  <dcterms:created xsi:type="dcterms:W3CDTF">2020-01-07T14:03:59Z</dcterms:created>
  <dcterms:modified xsi:type="dcterms:W3CDTF">2023-04-28T09:08:17Z</dcterms:modified>
</cp:coreProperties>
</file>